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R:\10_Projecten\3_Inrichting\722240074_PZH_Subsidiemodel\3_Werk\"/>
    </mc:Choice>
  </mc:AlternateContent>
  <xr:revisionPtr revIDLastSave="0" documentId="13_ncr:1_{EEE86F63-FCA3-407B-8807-B0DD26899139}" xr6:coauthVersionLast="47" xr6:coauthVersionMax="47" xr10:uidLastSave="{00000000-0000-0000-0000-000000000000}"/>
  <bookViews>
    <workbookView xWindow="-120" yWindow="-120" windowWidth="29040" windowHeight="17520" activeTab="1" xr2:uid="{505969AE-4E0D-443E-9AF0-283260AB667F}"/>
  </bookViews>
  <sheets>
    <sheet name="INVOER_HOEVEELHEDEN" sheetId="11" r:id="rId1"/>
    <sheet name="AANVRAAG" sheetId="12" r:id="rId2"/>
    <sheet name="VARIABELEN" sheetId="7" state="veryHidden" r:id="rId3"/>
    <sheet name="PZH" sheetId="10" state="veryHidden" r:id="rId4"/>
    <sheet name="TBM" sheetId="9" state="veryHidden" r:id="rId5"/>
    <sheet name="SNL" sheetId="8" state="veryHidden" r:id="rId6"/>
  </sheets>
  <definedNames>
    <definedName name="_xlnm._FilterDatabase" localSheetId="1" hidden="1">AANVRAAG!$B$14:$J$54</definedName>
    <definedName name="_xlnm._FilterDatabase" localSheetId="0" hidden="1">INVOER_HOEVEELHEDEN!$B$14:$F$54</definedName>
    <definedName name="_xlnm._FilterDatabase" localSheetId="3" hidden="1">PZH!$A$1:$P$41</definedName>
    <definedName name="_xlnm._FilterDatabase" localSheetId="2" hidden="1">PZH!#REF!</definedName>
    <definedName name="bedragen">AANVRAAG!$K$16:$M$54</definedName>
    <definedName name="bronjaar">AANVRAAG!$G$56</definedName>
    <definedName name="formulier">INVOER_HOEVEELHEDEN!$D$12</definedName>
    <definedName name="gebruiksintensiteit">VARIABELEN!$B$12:$C$14</definedName>
    <definedName name="grond">AANVRAAG!$L$6</definedName>
    <definedName name="grondsoort">VARIABELEN!$B$4:$C$7</definedName>
    <definedName name="grondsoorten">VARIABELEN!$B$4:$B$7</definedName>
    <definedName name="hoeveelheden">INVOER_HOEVEELHEDEN!$E$16:$E$86</definedName>
    <definedName name="jaar">AANVRAAG!$L$8</definedName>
    <definedName name="jaarindex">VARIABELEN!$F$3:$H$14</definedName>
    <definedName name="pzh">PZH!$C$2:$D$40</definedName>
    <definedName name="pzhc">PZH!$A$2:$N$40</definedName>
    <definedName name="pzhqn">PZH!$D$2:$E$40</definedName>
    <definedName name="pzhtb">PZH!$A$2:$C$40</definedName>
    <definedName name="pzhttb">PZH!$A$1:$C$1</definedName>
    <definedName name="pzhun">PZH!$F$2:$F$40</definedName>
    <definedName name="snl">SNL!$D$2:$H$72</definedName>
    <definedName name="snlpzh">SNL!$H$2:$H$72</definedName>
    <definedName name="snlqn">SNL!$I$2:$I$72</definedName>
    <definedName name="snltb">SNL!$B$2:$D$72</definedName>
    <definedName name="snlttb">SNL!$B$1:$D$1</definedName>
    <definedName name="snlun">SNL!$F$2:$F$72</definedName>
    <definedName name="tbm">TBM!$C$2:$G$54</definedName>
    <definedName name="tbmpzh">TBM!$G$2:$G$54</definedName>
    <definedName name="tbmqn">TBM!$H$2:$H$54</definedName>
    <definedName name="tbmtb">TBM!$A$2:$C$54</definedName>
    <definedName name="tbmttb">TBM!$A$1:$C$1</definedName>
    <definedName name="tbmun">TBM!$E$2:$E$54</definedName>
    <definedName name="uitzonderingen">AANVRAAG!$D$56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9" l="1"/>
  <c r="F22" i="9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G23" i="12"/>
  <c r="F43" i="9" l="1"/>
  <c r="L12" i="12" l="1"/>
  <c r="G4" i="10" l="1"/>
  <c r="G5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I77" i="8"/>
  <c r="I76" i="8"/>
  <c r="I75" i="8"/>
  <c r="I74" i="8"/>
  <c r="I73" i="8"/>
  <c r="I78" i="8"/>
  <c r="F4" i="9" l="1"/>
  <c r="F19" i="9"/>
  <c r="F42" i="9"/>
  <c r="F50" i="9"/>
  <c r="F51" i="9"/>
  <c r="F16" i="11" a="1"/>
  <c r="F16" i="11" l="1"/>
  <c r="E2" i="8" l="1" a="1"/>
  <c r="D2" i="9" a="1"/>
  <c r="E46" i="12" l="1"/>
  <c r="H32" i="10"/>
  <c r="E2" i="8"/>
  <c r="I2" i="8" s="1"/>
  <c r="I71" i="8"/>
  <c r="I69" i="8"/>
  <c r="I67" i="8"/>
  <c r="I65" i="8"/>
  <c r="I63" i="8"/>
  <c r="I61" i="8"/>
  <c r="I59" i="8"/>
  <c r="I57" i="8"/>
  <c r="I55" i="8"/>
  <c r="I53" i="8"/>
  <c r="I51" i="8"/>
  <c r="I49" i="8"/>
  <c r="I47" i="8"/>
  <c r="I45" i="8"/>
  <c r="I43" i="8"/>
  <c r="I41" i="8"/>
  <c r="I39" i="8"/>
  <c r="I37" i="8"/>
  <c r="I35" i="8"/>
  <c r="I33" i="8"/>
  <c r="I31" i="8"/>
  <c r="I29" i="8"/>
  <c r="I27" i="8"/>
  <c r="I25" i="8"/>
  <c r="I23" i="8"/>
  <c r="I21" i="8"/>
  <c r="I19" i="8"/>
  <c r="I17" i="8"/>
  <c r="I15" i="8"/>
  <c r="I13" i="8"/>
  <c r="I11" i="8"/>
  <c r="I9" i="8"/>
  <c r="I7" i="8"/>
  <c r="I5" i="8"/>
  <c r="I3" i="8"/>
  <c r="I72" i="8"/>
  <c r="I70" i="8"/>
  <c r="I68" i="8"/>
  <c r="I66" i="8"/>
  <c r="I64" i="8"/>
  <c r="I62" i="8"/>
  <c r="I60" i="8"/>
  <c r="I58" i="8"/>
  <c r="I56" i="8"/>
  <c r="I54" i="8"/>
  <c r="I52" i="8"/>
  <c r="I50" i="8"/>
  <c r="I48" i="8"/>
  <c r="I46" i="8"/>
  <c r="I44" i="8"/>
  <c r="I42" i="8"/>
  <c r="I40" i="8"/>
  <c r="I38" i="8"/>
  <c r="I36" i="8"/>
  <c r="I34" i="8"/>
  <c r="I32" i="8"/>
  <c r="I30" i="8"/>
  <c r="I28" i="8"/>
  <c r="I26" i="8"/>
  <c r="I24" i="8"/>
  <c r="I22" i="8"/>
  <c r="I20" i="8"/>
  <c r="I18" i="8"/>
  <c r="I16" i="8"/>
  <c r="I14" i="8"/>
  <c r="I12" i="8"/>
  <c r="I10" i="8"/>
  <c r="I8" i="8"/>
  <c r="I6" i="8"/>
  <c r="I4" i="8"/>
  <c r="D2" i="9"/>
  <c r="H2" i="9" s="1"/>
  <c r="E3" i="10" s="1"/>
  <c r="H57" i="9"/>
  <c r="H52" i="9"/>
  <c r="H49" i="9"/>
  <c r="H45" i="9"/>
  <c r="H41" i="9"/>
  <c r="H37" i="9"/>
  <c r="H33" i="9"/>
  <c r="H29" i="9"/>
  <c r="H25" i="9"/>
  <c r="H21" i="9"/>
  <c r="H17" i="9"/>
  <c r="H13" i="9"/>
  <c r="H9" i="9"/>
  <c r="H5" i="9"/>
  <c r="E2" i="10" s="1"/>
  <c r="H56" i="9"/>
  <c r="H51" i="9"/>
  <c r="H48" i="9"/>
  <c r="H44" i="9"/>
  <c r="H40" i="9"/>
  <c r="H36" i="9"/>
  <c r="H32" i="9"/>
  <c r="H28" i="9"/>
  <c r="H24" i="9"/>
  <c r="H20" i="9"/>
  <c r="H16" i="9"/>
  <c r="H12" i="9"/>
  <c r="H8" i="9"/>
  <c r="H4" i="9"/>
  <c r="H54" i="9"/>
  <c r="H50" i="9"/>
  <c r="H47" i="9"/>
  <c r="H43" i="9"/>
  <c r="H39" i="9"/>
  <c r="H35" i="9"/>
  <c r="H31" i="9"/>
  <c r="H27" i="9"/>
  <c r="H23" i="9"/>
  <c r="H19" i="9"/>
  <c r="H15" i="9"/>
  <c r="H11" i="9"/>
  <c r="H7" i="9"/>
  <c r="H3" i="9"/>
  <c r="H53" i="9"/>
  <c r="H55" i="9"/>
  <c r="H46" i="9"/>
  <c r="H42" i="9"/>
  <c r="H38" i="9"/>
  <c r="H34" i="9"/>
  <c r="H30" i="9"/>
  <c r="H26" i="9"/>
  <c r="H22" i="9"/>
  <c r="H18" i="9"/>
  <c r="H14" i="9"/>
  <c r="H10" i="9"/>
  <c r="H6" i="9"/>
  <c r="H41" i="10"/>
  <c r="B16" i="11" a="1"/>
  <c r="B14" i="12" a="1"/>
  <c r="B14" i="11" a="1"/>
  <c r="J23" i="12" l="1"/>
  <c r="I23" i="12"/>
  <c r="H23" i="12"/>
  <c r="J53" i="12"/>
  <c r="J49" i="12"/>
  <c r="J45" i="12"/>
  <c r="J41" i="12"/>
  <c r="J37" i="12"/>
  <c r="J33" i="12"/>
  <c r="J29" i="12"/>
  <c r="J25" i="12"/>
  <c r="J20" i="12"/>
  <c r="J16" i="12"/>
  <c r="I51" i="12"/>
  <c r="I47" i="12"/>
  <c r="I43" i="12"/>
  <c r="I39" i="12"/>
  <c r="I35" i="12"/>
  <c r="I31" i="12"/>
  <c r="I27" i="12"/>
  <c r="I22" i="12"/>
  <c r="I18" i="12"/>
  <c r="H53" i="12"/>
  <c r="H49" i="12"/>
  <c r="H45" i="12"/>
  <c r="H41" i="12"/>
  <c r="H37" i="12"/>
  <c r="H33" i="12"/>
  <c r="H29" i="12"/>
  <c r="H25" i="12"/>
  <c r="H20" i="12"/>
  <c r="H16" i="12"/>
  <c r="J51" i="12"/>
  <c r="J35" i="12"/>
  <c r="J27" i="12"/>
  <c r="J18" i="12"/>
  <c r="I49" i="12"/>
  <c r="I41" i="12"/>
  <c r="I33" i="12"/>
  <c r="I25" i="12"/>
  <c r="I16" i="12"/>
  <c r="H47" i="12"/>
  <c r="H39" i="12"/>
  <c r="H31" i="12"/>
  <c r="H18" i="12"/>
  <c r="J50" i="12"/>
  <c r="J42" i="12"/>
  <c r="J34" i="12"/>
  <c r="J21" i="12"/>
  <c r="I52" i="12"/>
  <c r="I44" i="12"/>
  <c r="I36" i="12"/>
  <c r="I28" i="12"/>
  <c r="I19" i="12"/>
  <c r="H50" i="12"/>
  <c r="H42" i="12"/>
  <c r="H30" i="12"/>
  <c r="H21" i="12"/>
  <c r="J52" i="12"/>
  <c r="J48" i="12"/>
  <c r="J44" i="12"/>
  <c r="J40" i="12"/>
  <c r="J36" i="12"/>
  <c r="J32" i="12"/>
  <c r="J28" i="12"/>
  <c r="J24" i="12"/>
  <c r="J19" i="12"/>
  <c r="I54" i="12"/>
  <c r="I50" i="12"/>
  <c r="I46" i="12"/>
  <c r="I42" i="12"/>
  <c r="I38" i="12"/>
  <c r="I34" i="12"/>
  <c r="I30" i="12"/>
  <c r="I26" i="12"/>
  <c r="I21" i="12"/>
  <c r="I17" i="12"/>
  <c r="H52" i="12"/>
  <c r="H48" i="12"/>
  <c r="H44" i="12"/>
  <c r="H40" i="12"/>
  <c r="H36" i="12"/>
  <c r="H32" i="12"/>
  <c r="H28" i="12"/>
  <c r="H24" i="12"/>
  <c r="H19" i="12"/>
  <c r="J47" i="12"/>
  <c r="J43" i="12"/>
  <c r="J39" i="12"/>
  <c r="J31" i="12"/>
  <c r="J22" i="12"/>
  <c r="I53" i="12"/>
  <c r="I45" i="12"/>
  <c r="I37" i="12"/>
  <c r="I29" i="12"/>
  <c r="I20" i="12"/>
  <c r="H51" i="12"/>
  <c r="H43" i="12"/>
  <c r="H35" i="12"/>
  <c r="H27" i="12"/>
  <c r="H22" i="12"/>
  <c r="J54" i="12"/>
  <c r="J46" i="12"/>
  <c r="J38" i="12"/>
  <c r="J30" i="12"/>
  <c r="J26" i="12"/>
  <c r="J17" i="12"/>
  <c r="I48" i="12"/>
  <c r="I40" i="12"/>
  <c r="I32" i="12"/>
  <c r="I24" i="12"/>
  <c r="H54" i="12"/>
  <c r="H46" i="12"/>
  <c r="H38" i="12"/>
  <c r="H34" i="12"/>
  <c r="H26" i="12"/>
  <c r="H17" i="12"/>
  <c r="H29" i="10"/>
  <c r="E18" i="12"/>
  <c r="E22" i="12"/>
  <c r="E47" i="12"/>
  <c r="E30" i="12"/>
  <c r="H16" i="10"/>
  <c r="E37" i="12"/>
  <c r="H23" i="10"/>
  <c r="E21" i="12"/>
  <c r="H7" i="10"/>
  <c r="E16" i="12"/>
  <c r="H2" i="10"/>
  <c r="E41" i="12"/>
  <c r="H27" i="10"/>
  <c r="E31" i="12"/>
  <c r="H17" i="10"/>
  <c r="E27" i="12"/>
  <c r="H13" i="10"/>
  <c r="E34" i="12"/>
  <c r="H20" i="10"/>
  <c r="E43" i="12"/>
  <c r="E32" i="12"/>
  <c r="H18" i="10"/>
  <c r="E38" i="12"/>
  <c r="H24" i="10"/>
  <c r="E54" i="12"/>
  <c r="H40" i="10"/>
  <c r="E28" i="12"/>
  <c r="H14" i="10"/>
  <c r="E29" i="12"/>
  <c r="H15" i="10"/>
  <c r="E35" i="12"/>
  <c r="H21" i="10"/>
  <c r="E45" i="12"/>
  <c r="H31" i="10"/>
  <c r="E53" i="12"/>
  <c r="H39" i="10"/>
  <c r="E50" i="12"/>
  <c r="H36" i="10"/>
  <c r="E42" i="12"/>
  <c r="H28" i="10"/>
  <c r="E40" i="12"/>
  <c r="H26" i="10"/>
  <c r="E20" i="12"/>
  <c r="H6" i="10"/>
  <c r="E24" i="12"/>
  <c r="H10" i="10"/>
  <c r="E51" i="12"/>
  <c r="H37" i="10"/>
  <c r="E19" i="12"/>
  <c r="H5" i="10"/>
  <c r="E26" i="12"/>
  <c r="H12" i="10"/>
  <c r="E39" i="12"/>
  <c r="H25" i="10"/>
  <c r="E33" i="12"/>
  <c r="H19" i="10"/>
  <c r="E25" i="12"/>
  <c r="H11" i="10"/>
  <c r="E36" i="12"/>
  <c r="H22" i="10"/>
  <c r="E52" i="12"/>
  <c r="H38" i="10"/>
  <c r="E49" i="12"/>
  <c r="H35" i="10"/>
  <c r="J71" i="8"/>
  <c r="J67" i="8"/>
  <c r="J63" i="8"/>
  <c r="J59" i="8"/>
  <c r="J55" i="8"/>
  <c r="J51" i="8"/>
  <c r="J47" i="8"/>
  <c r="J43" i="8"/>
  <c r="J39" i="8"/>
  <c r="J35" i="8"/>
  <c r="J31" i="8"/>
  <c r="J27" i="8"/>
  <c r="J23" i="8"/>
  <c r="J19" i="8"/>
  <c r="J15" i="8"/>
  <c r="J11" i="8"/>
  <c r="J7" i="8"/>
  <c r="J3" i="8"/>
  <c r="J72" i="8"/>
  <c r="J60" i="8"/>
  <c r="J48" i="8"/>
  <c r="J36" i="8"/>
  <c r="J28" i="8"/>
  <c r="J16" i="8"/>
  <c r="J4" i="8"/>
  <c r="J77" i="8"/>
  <c r="J75" i="8"/>
  <c r="J73" i="8"/>
  <c r="J70" i="8"/>
  <c r="J66" i="8"/>
  <c r="J62" i="8"/>
  <c r="J58" i="8"/>
  <c r="J54" i="8"/>
  <c r="J50" i="8"/>
  <c r="J46" i="8"/>
  <c r="J42" i="8"/>
  <c r="J38" i="8"/>
  <c r="J34" i="8"/>
  <c r="J30" i="8"/>
  <c r="J26" i="8"/>
  <c r="J22" i="8"/>
  <c r="J18" i="8"/>
  <c r="J14" i="8"/>
  <c r="J10" i="8"/>
  <c r="J6" i="8"/>
  <c r="J2" i="8"/>
  <c r="J76" i="8"/>
  <c r="J68" i="8"/>
  <c r="J64" i="8"/>
  <c r="J52" i="8"/>
  <c r="J44" i="8"/>
  <c r="J32" i="8"/>
  <c r="J20" i="8"/>
  <c r="J8" i="8"/>
  <c r="J69" i="8"/>
  <c r="J65" i="8"/>
  <c r="J61" i="8"/>
  <c r="J57" i="8"/>
  <c r="J53" i="8"/>
  <c r="J49" i="8"/>
  <c r="J45" i="8"/>
  <c r="J41" i="8"/>
  <c r="J37" i="8"/>
  <c r="J33" i="8"/>
  <c r="J29" i="8"/>
  <c r="J25" i="8"/>
  <c r="J21" i="8"/>
  <c r="J17" i="8"/>
  <c r="J13" i="8"/>
  <c r="J9" i="8"/>
  <c r="J5" i="8"/>
  <c r="J78" i="8"/>
  <c r="J74" i="8"/>
  <c r="J56" i="8"/>
  <c r="J40" i="8"/>
  <c r="J24" i="8"/>
  <c r="J12" i="8"/>
  <c r="I56" i="9"/>
  <c r="I54" i="9"/>
  <c r="I50" i="9"/>
  <c r="I31" i="9"/>
  <c r="I23" i="9"/>
  <c r="I15" i="9"/>
  <c r="I7" i="9"/>
  <c r="I53" i="9"/>
  <c r="I55" i="9"/>
  <c r="I46" i="9"/>
  <c r="I42" i="9"/>
  <c r="I38" i="9"/>
  <c r="I34" i="9"/>
  <c r="I30" i="9"/>
  <c r="I26" i="9"/>
  <c r="I22" i="9"/>
  <c r="I18" i="9"/>
  <c r="I14" i="9"/>
  <c r="I10" i="9"/>
  <c r="I6" i="9"/>
  <c r="I2" i="9"/>
  <c r="I52" i="9"/>
  <c r="I49" i="9"/>
  <c r="I45" i="9"/>
  <c r="I41" i="9"/>
  <c r="I37" i="9"/>
  <c r="I33" i="9"/>
  <c r="I29" i="9"/>
  <c r="I25" i="9"/>
  <c r="I21" i="9"/>
  <c r="I17" i="9"/>
  <c r="I13" i="9"/>
  <c r="I9" i="9"/>
  <c r="I5" i="9"/>
  <c r="I57" i="9"/>
  <c r="I51" i="9"/>
  <c r="I48" i="9"/>
  <c r="I44" i="9"/>
  <c r="I40" i="9"/>
  <c r="I36" i="9"/>
  <c r="I32" i="9"/>
  <c r="I28" i="9"/>
  <c r="I24" i="9"/>
  <c r="I20" i="9"/>
  <c r="I16" i="9"/>
  <c r="I12" i="9"/>
  <c r="I8" i="9"/>
  <c r="I4" i="9"/>
  <c r="I47" i="9"/>
  <c r="I43" i="9"/>
  <c r="I39" i="9"/>
  <c r="I35" i="9"/>
  <c r="I27" i="9"/>
  <c r="I19" i="9"/>
  <c r="I11" i="9"/>
  <c r="I3" i="9"/>
  <c r="B14" i="12"/>
  <c r="B14" i="11"/>
  <c r="B16" i="11"/>
  <c r="H9" i="10" l="1"/>
  <c r="E23" i="12"/>
  <c r="H8" i="10"/>
  <c r="H4" i="10"/>
  <c r="H33" i="10"/>
  <c r="E44" i="12"/>
  <c r="H30" i="10"/>
  <c r="E48" i="12"/>
  <c r="H34" i="10"/>
  <c r="E17" i="12"/>
  <c r="H3" i="10"/>
  <c r="H14" i="7"/>
  <c r="H13" i="7"/>
  <c r="H12" i="7"/>
  <c r="H11" i="7"/>
  <c r="H10" i="7"/>
  <c r="H9" i="7"/>
  <c r="H8" i="7"/>
  <c r="H7" i="7"/>
  <c r="H6" i="7"/>
  <c r="H5" i="7"/>
  <c r="H4" i="7"/>
  <c r="H3" i="7"/>
  <c r="M23" i="12" l="1"/>
  <c r="L23" i="12"/>
  <c r="K23" i="12"/>
  <c r="G51" i="12"/>
  <c r="G47" i="12"/>
  <c r="G43" i="12"/>
  <c r="G39" i="12"/>
  <c r="G35" i="12"/>
  <c r="G31" i="12"/>
  <c r="G27" i="12"/>
  <c r="G22" i="12"/>
  <c r="G18" i="12"/>
  <c r="G44" i="12"/>
  <c r="G32" i="12"/>
  <c r="G19" i="12"/>
  <c r="G54" i="12"/>
  <c r="G50" i="12"/>
  <c r="G46" i="12"/>
  <c r="G42" i="12"/>
  <c r="G38" i="12"/>
  <c r="G34" i="12"/>
  <c r="G30" i="12"/>
  <c r="G26" i="12"/>
  <c r="G21" i="12"/>
  <c r="G17" i="12"/>
  <c r="G48" i="12"/>
  <c r="G40" i="12"/>
  <c r="G24" i="12"/>
  <c r="G53" i="12"/>
  <c r="G49" i="12"/>
  <c r="G45" i="12"/>
  <c r="G41" i="12"/>
  <c r="G37" i="12"/>
  <c r="G33" i="12"/>
  <c r="G29" i="12"/>
  <c r="G25" i="12"/>
  <c r="G20" i="12"/>
  <c r="G16" i="12"/>
  <c r="G52" i="12"/>
  <c r="G36" i="12"/>
  <c r="G28" i="12"/>
  <c r="K52" i="12" l="1"/>
  <c r="M52" i="12"/>
  <c r="L52" i="12"/>
  <c r="M26" i="12"/>
  <c r="L26" i="12"/>
  <c r="K26" i="12"/>
  <c r="M22" i="12"/>
  <c r="L22" i="12"/>
  <c r="K22" i="12"/>
  <c r="L16" i="12"/>
  <c r="K16" i="12"/>
  <c r="M16" i="12"/>
  <c r="L33" i="12"/>
  <c r="K33" i="12"/>
  <c r="M33" i="12"/>
  <c r="L49" i="12"/>
  <c r="M49" i="12"/>
  <c r="K49" i="12"/>
  <c r="K48" i="12"/>
  <c r="M48" i="12"/>
  <c r="L48" i="12"/>
  <c r="M30" i="12"/>
  <c r="K30" i="12"/>
  <c r="L30" i="12"/>
  <c r="M46" i="12"/>
  <c r="K46" i="12"/>
  <c r="L46" i="12"/>
  <c r="K32" i="12"/>
  <c r="M32" i="12"/>
  <c r="L32" i="12"/>
  <c r="L27" i="12"/>
  <c r="K27" i="12"/>
  <c r="M27" i="12"/>
  <c r="L43" i="12"/>
  <c r="M43" i="12"/>
  <c r="K43" i="12"/>
  <c r="L45" i="12"/>
  <c r="K45" i="12"/>
  <c r="M45" i="12"/>
  <c r="K40" i="12"/>
  <c r="M40" i="12"/>
  <c r="L40" i="12"/>
  <c r="K19" i="12"/>
  <c r="M19" i="12"/>
  <c r="L19" i="12"/>
  <c r="L39" i="12"/>
  <c r="M39" i="12"/>
  <c r="K39" i="12"/>
  <c r="K28" i="12"/>
  <c r="M28" i="12"/>
  <c r="L28" i="12"/>
  <c r="L20" i="12"/>
  <c r="M20" i="12"/>
  <c r="K20" i="12"/>
  <c r="L37" i="12"/>
  <c r="M37" i="12"/>
  <c r="K37" i="12"/>
  <c r="L53" i="12"/>
  <c r="M53" i="12"/>
  <c r="K53" i="12"/>
  <c r="M17" i="12"/>
  <c r="L17" i="12"/>
  <c r="K17" i="12"/>
  <c r="M34" i="12"/>
  <c r="L34" i="12"/>
  <c r="K34" i="12"/>
  <c r="M50" i="12"/>
  <c r="L50" i="12"/>
  <c r="K50" i="12"/>
  <c r="K44" i="12"/>
  <c r="L44" i="12"/>
  <c r="M44" i="12"/>
  <c r="M31" i="12"/>
  <c r="L31" i="12"/>
  <c r="K31" i="12"/>
  <c r="K47" i="12"/>
  <c r="M47" i="12"/>
  <c r="L47" i="12"/>
  <c r="L29" i="12"/>
  <c r="M29" i="12"/>
  <c r="K29" i="12"/>
  <c r="M42" i="12"/>
  <c r="L42" i="12"/>
  <c r="K42" i="12"/>
  <c r="K36" i="12"/>
  <c r="M36" i="12"/>
  <c r="L36" i="12"/>
  <c r="L25" i="12"/>
  <c r="K25" i="12"/>
  <c r="M25" i="12"/>
  <c r="L41" i="12"/>
  <c r="M41" i="12"/>
  <c r="K41" i="12"/>
  <c r="K24" i="12"/>
  <c r="M24" i="12"/>
  <c r="L24" i="12"/>
  <c r="M21" i="12"/>
  <c r="K21" i="12"/>
  <c r="L21" i="12"/>
  <c r="M38" i="12"/>
  <c r="L38" i="12"/>
  <c r="K38" i="12"/>
  <c r="M54" i="12"/>
  <c r="L54" i="12"/>
  <c r="K54" i="12"/>
  <c r="L18" i="12"/>
  <c r="K18" i="12"/>
  <c r="M18" i="12"/>
  <c r="K35" i="12"/>
  <c r="M35" i="12"/>
  <c r="L35" i="12"/>
  <c r="L51" i="12"/>
  <c r="M51" i="12"/>
  <c r="K51" i="12"/>
  <c r="K56" i="12" l="1"/>
  <c r="L56" i="12"/>
  <c r="M56" i="12"/>
  <c r="L11" i="12"/>
  <c r="L1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<sst xmlns="http://schemas.openxmlformats.org/spreadsheetml/2006/main" count="923" uniqueCount="374">
  <si>
    <t>Natuurtype</t>
  </si>
  <si>
    <t>N00.01</t>
  </si>
  <si>
    <t>Nog om te vormen naar natuur</t>
  </si>
  <si>
    <t>N00.02</t>
  </si>
  <si>
    <t>Omvorming – Kwaliteitsimpuls</t>
  </si>
  <si>
    <t>Grootschalige, dynamische natuur</t>
  </si>
  <si>
    <t>Zee en wad</t>
  </si>
  <si>
    <t>ha</t>
  </si>
  <si>
    <t>N01.03</t>
  </si>
  <si>
    <t>Rivier- en moeraslandschap</t>
  </si>
  <si>
    <t>N01.04</t>
  </si>
  <si>
    <t>Zand- en kalklandschap</t>
  </si>
  <si>
    <t>Rivieren</t>
  </si>
  <si>
    <t>N02.01</t>
  </si>
  <si>
    <t>Rivier</t>
  </si>
  <si>
    <t>Beken en bronnen</t>
  </si>
  <si>
    <t>N03.01</t>
  </si>
  <si>
    <t>Beek en bron</t>
  </si>
  <si>
    <t>Stilstaande wateren</t>
  </si>
  <si>
    <t>N04.01</t>
  </si>
  <si>
    <t>Kranswierwater</t>
  </si>
  <si>
    <t>N04.02</t>
  </si>
  <si>
    <t>Zoete plas</t>
  </si>
  <si>
    <t>N04.03</t>
  </si>
  <si>
    <t>Brak water</t>
  </si>
  <si>
    <t>N04.04</t>
  </si>
  <si>
    <t>Afgesloten zeearm</t>
  </si>
  <si>
    <t>N05.01</t>
  </si>
  <si>
    <t>N05.02</t>
  </si>
  <si>
    <t>Gemaaid rietland</t>
  </si>
  <si>
    <t>N05.03</t>
  </si>
  <si>
    <t>Veenmoeras</t>
  </si>
  <si>
    <t>N05.04</t>
  </si>
  <si>
    <t>Dynamisch Moeras</t>
  </si>
  <si>
    <t>Voedselarme venen en vochtige heiden</t>
  </si>
  <si>
    <t>N06.01</t>
  </si>
  <si>
    <t>Veenmosrietland en moerasheide</t>
  </si>
  <si>
    <t>Trilveen</t>
  </si>
  <si>
    <t>Hoogveen</t>
  </si>
  <si>
    <t>Vochtige heide</t>
  </si>
  <si>
    <t>N06.05</t>
  </si>
  <si>
    <t>Zwakgebufferd ven</t>
  </si>
  <si>
    <t>Zuur ven of hoogveenven</t>
  </si>
  <si>
    <t>Droge heiden</t>
  </si>
  <si>
    <t>Droge heide</t>
  </si>
  <si>
    <t>Zandverstuiving</t>
  </si>
  <si>
    <t>Open duinen</t>
  </si>
  <si>
    <t>N08.01</t>
  </si>
  <si>
    <t>Strand en embryonaal duin</t>
  </si>
  <si>
    <t>N08.02</t>
  </si>
  <si>
    <t>Open duin</t>
  </si>
  <si>
    <t>N08.03</t>
  </si>
  <si>
    <t>Vochtige duinvallei</t>
  </si>
  <si>
    <t>N08.04</t>
  </si>
  <si>
    <t>Duinheide</t>
  </si>
  <si>
    <t>Vochtige schraalgraslanden</t>
  </si>
  <si>
    <t>N10.01</t>
  </si>
  <si>
    <t>Nat schraalland</t>
  </si>
  <si>
    <t>Vochtig hooiland</t>
  </si>
  <si>
    <t>Droge schraalgraslanden</t>
  </si>
  <si>
    <t>N11.01</t>
  </si>
  <si>
    <t>Rijke graslanden en akkers</t>
  </si>
  <si>
    <t>N12.01</t>
  </si>
  <si>
    <t>Bloemdijk</t>
  </si>
  <si>
    <t>Kruiden- en faunarijk grasland</t>
  </si>
  <si>
    <t>Glanshaverhooiland</t>
  </si>
  <si>
    <t>Zilt- en overstromingsgrasland</t>
  </si>
  <si>
    <t>Kruiden- en faunarijke akker</t>
  </si>
  <si>
    <t>Ruigteveld</t>
  </si>
  <si>
    <t>Vogelgraslanden</t>
  </si>
  <si>
    <t>Vochtig weidevogelgrasland</t>
  </si>
  <si>
    <t>Wintergastenweide</t>
  </si>
  <si>
    <t>Vochtige bossen</t>
  </si>
  <si>
    <t>N14.01</t>
  </si>
  <si>
    <t>Rivier- en beekbegeleidend bos</t>
  </si>
  <si>
    <t>Hoog- en laagveenbos</t>
  </si>
  <si>
    <t>N14.03</t>
  </si>
  <si>
    <t>Haagbeuken- en essenbos</t>
  </si>
  <si>
    <t>Droge bossen</t>
  </si>
  <si>
    <t>N15.01</t>
  </si>
  <si>
    <t>Duinbos</t>
  </si>
  <si>
    <t>Dennen-, eiken- en beukenbos</t>
  </si>
  <si>
    <t>Bossen met productiefunctie</t>
  </si>
  <si>
    <t>N16.03</t>
  </si>
  <si>
    <t>N16.04</t>
  </si>
  <si>
    <t>Cultuurhistorische bossen</t>
  </si>
  <si>
    <t>N17.02</t>
  </si>
  <si>
    <t>Droog hakhout</t>
  </si>
  <si>
    <t>Park- en stinzenbos</t>
  </si>
  <si>
    <t>Eendenkooi</t>
  </si>
  <si>
    <t>Vochtig en hellinghakhout</t>
  </si>
  <si>
    <t>Groenblauwe landschapselementen</t>
  </si>
  <si>
    <t>L01.01</t>
  </si>
  <si>
    <t>Poel en klein historisch water</t>
  </si>
  <si>
    <t>L01.02</t>
  </si>
  <si>
    <t>Houtwal en houtsingel</t>
  </si>
  <si>
    <t>Elzensingel</t>
  </si>
  <si>
    <t>L01.05</t>
  </si>
  <si>
    <t>Knip- en scheerheg</t>
  </si>
  <si>
    <t>L01.06</t>
  </si>
  <si>
    <t>Struweelhaag</t>
  </si>
  <si>
    <t>L01.07</t>
  </si>
  <si>
    <t>Laan</t>
  </si>
  <si>
    <t>L01.08</t>
  </si>
  <si>
    <t>Knotboom</t>
  </si>
  <si>
    <t>L01.09</t>
  </si>
  <si>
    <t>Hoogstamboomgaard</t>
  </si>
  <si>
    <t>L01.16</t>
  </si>
  <si>
    <t>Bossingel</t>
  </si>
  <si>
    <t>Historische gebouwen en omgeving</t>
  </si>
  <si>
    <t>Fortterrein</t>
  </si>
  <si>
    <t>Historisch bouwwerk en erf</t>
  </si>
  <si>
    <t>Historische tuin</t>
  </si>
  <si>
    <t>Aardwerken</t>
  </si>
  <si>
    <t>Aardwerk en groeve</t>
  </si>
  <si>
    <t>Open grasland</t>
  </si>
  <si>
    <t>A11.01</t>
  </si>
  <si>
    <t>Weidevogelgrasland in open landschap</t>
  </si>
  <si>
    <t>A11.02</t>
  </si>
  <si>
    <t>Weidevogelland met riet of opgaande begroeiing</t>
  </si>
  <si>
    <t>A11.03</t>
  </si>
  <si>
    <t>Open grasland voor overwinterende vogels</t>
  </si>
  <si>
    <t>Open akkerland</t>
  </si>
  <si>
    <t>A12.01</t>
  </si>
  <si>
    <t>Open akkerland voor broedende akkervogels</t>
  </si>
  <si>
    <t>A12.02</t>
  </si>
  <si>
    <t>Open akkerland voor overwinterende akkervogels</t>
  </si>
  <si>
    <t>A12.03</t>
  </si>
  <si>
    <t>Akkerland met hamsters</t>
  </si>
  <si>
    <t>Dooradering</t>
  </si>
  <si>
    <t>Bomenrij en singel</t>
  </si>
  <si>
    <t>A15.02</t>
  </si>
  <si>
    <t>Struweel en ruigte</t>
  </si>
  <si>
    <t>A15.03</t>
  </si>
  <si>
    <t>Watergang</t>
  </si>
  <si>
    <t>A15.04</t>
  </si>
  <si>
    <t>Poel</t>
  </si>
  <si>
    <t>Waterbeheergebieden</t>
  </si>
  <si>
    <t>W01.01</t>
  </si>
  <si>
    <t>Agrarisch waterbeheergebied</t>
  </si>
  <si>
    <t>Klimaatbeheergebieden</t>
  </si>
  <si>
    <t>K01.01</t>
  </si>
  <si>
    <t>Agrarisch klimaatbeheergebied</t>
  </si>
  <si>
    <t>Bos en beplanting</t>
  </si>
  <si>
    <t>Hakhout</t>
  </si>
  <si>
    <t>st</t>
  </si>
  <si>
    <t>Laanbeplanting</t>
  </si>
  <si>
    <t>Recreatief bos</t>
  </si>
  <si>
    <t>Sierbeplanting</t>
  </si>
  <si>
    <t>Solitair</t>
  </si>
  <si>
    <t>Struweel</t>
  </si>
  <si>
    <t>Gras en open ruimte</t>
  </si>
  <si>
    <t>Berm</t>
  </si>
  <si>
    <t>Dagcamping en evenemententerrein</t>
  </si>
  <si>
    <t>Dijk en waterkering</t>
  </si>
  <si>
    <t>Gebouw</t>
  </si>
  <si>
    <t>Moeras en rietland</t>
  </si>
  <si>
    <t>Ruigte</t>
  </si>
  <si>
    <t>Schouwpad</t>
  </si>
  <si>
    <t>Speeltoestel</t>
  </si>
  <si>
    <t>Weiland</t>
  </si>
  <si>
    <t>Water en oevers</t>
  </si>
  <si>
    <t>Harde oever</t>
  </si>
  <si>
    <t>Natuurlijke oever</t>
  </si>
  <si>
    <t>Recreatiewater</t>
  </si>
  <si>
    <t>Steenbestorting</t>
  </si>
  <si>
    <t>Steiger of vlonder</t>
  </si>
  <si>
    <t>Strand</t>
  </si>
  <si>
    <t>Zwemwater</t>
  </si>
  <si>
    <t>Wegen en paden</t>
  </si>
  <si>
    <t>Autoweg halfverharding</t>
  </si>
  <si>
    <t>Autoweg elementverharding</t>
  </si>
  <si>
    <t>Autoweg asfalt</t>
  </si>
  <si>
    <t>Brug</t>
  </si>
  <si>
    <t>Duiker</t>
  </si>
  <si>
    <t>Fietspad halfverharding</t>
  </si>
  <si>
    <t>Fietspad elementverharding</t>
  </si>
  <si>
    <t>Fietspad asfalt</t>
  </si>
  <si>
    <t>Informatiepaneel</t>
  </si>
  <si>
    <t>Natuurpad</t>
  </si>
  <si>
    <t>Parkeerplaats halfverharding</t>
  </si>
  <si>
    <t>Parkeerplaats elementverharding</t>
  </si>
  <si>
    <t>Parkeerplaats asfalt</t>
  </si>
  <si>
    <t>Plein halfverharding</t>
  </si>
  <si>
    <t>Plein elementverharding</t>
  </si>
  <si>
    <t>Plein asfalt</t>
  </si>
  <si>
    <t>Ruiterpad</t>
  </si>
  <si>
    <t>Ruiterspoor</t>
  </si>
  <si>
    <t>Wandelpad halfverharding</t>
  </si>
  <si>
    <t>Wandelpad elementverharding</t>
  </si>
  <si>
    <t>Wandelpad asfalt</t>
  </si>
  <si>
    <t>Beheertype</t>
  </si>
  <si>
    <t>Moerassen</t>
  </si>
  <si>
    <t>Natuurtypen</t>
  </si>
  <si>
    <t>N01.01</t>
  </si>
  <si>
    <t>N01.02</t>
  </si>
  <si>
    <t>Duin- en kwelderlandschap</t>
  </si>
  <si>
    <t>Moeras (vervallen)</t>
  </si>
  <si>
    <t>N06.02</t>
  </si>
  <si>
    <t>N06.03</t>
  </si>
  <si>
    <t>N06.04</t>
  </si>
  <si>
    <t>N06.06</t>
  </si>
  <si>
    <t>N07.01</t>
  </si>
  <si>
    <t>N07.02</t>
  </si>
  <si>
    <t>Schorren of kwelders</t>
  </si>
  <si>
    <t>N09.01</t>
  </si>
  <si>
    <t>Schor of kwelder</t>
  </si>
  <si>
    <t>N10.02</t>
  </si>
  <si>
    <t>Droog schraalgrasland</t>
  </si>
  <si>
    <t>N12.02</t>
  </si>
  <si>
    <t>N12.03</t>
  </si>
  <si>
    <t>N12.04</t>
  </si>
  <si>
    <t>N12.05</t>
  </si>
  <si>
    <t>N12.06</t>
  </si>
  <si>
    <t>N13.01</t>
  </si>
  <si>
    <t>N13.02</t>
  </si>
  <si>
    <t>N14.02</t>
  </si>
  <si>
    <t>N15.02</t>
  </si>
  <si>
    <t>Droog bos met productie</t>
  </si>
  <si>
    <t>Vochtig bos met productie</t>
  </si>
  <si>
    <t>N17.03</t>
  </si>
  <si>
    <t>N17.04</t>
  </si>
  <si>
    <t>N17.05</t>
  </si>
  <si>
    <t>Wilgengriend</t>
  </si>
  <si>
    <t>N17.06</t>
  </si>
  <si>
    <t>Uitzonderingen</t>
  </si>
  <si>
    <t>Uitgifte &amp; Exploitaties</t>
  </si>
  <si>
    <t>Recreatief grasveld</t>
  </si>
  <si>
    <t>MTB-pad</t>
  </si>
  <si>
    <t>Recreatieve routes</t>
  </si>
  <si>
    <t>Speel- en ligweide</t>
  </si>
  <si>
    <t>Stuw, gemaal of inlaat</t>
  </si>
  <si>
    <t>Hoofddoeltype</t>
  </si>
  <si>
    <t>Doeltype</t>
  </si>
  <si>
    <t>DOELTYPE</t>
  </si>
  <si>
    <t>EENHEID</t>
  </si>
  <si>
    <t>HOEVEELHEID</t>
  </si>
  <si>
    <t>HOOFDDOELTYPE</t>
  </si>
  <si>
    <t>Grondsoort</t>
  </si>
  <si>
    <t>Zand</t>
  </si>
  <si>
    <t>Klei</t>
  </si>
  <si>
    <t>Leem</t>
  </si>
  <si>
    <t>Veen</t>
  </si>
  <si>
    <t xml:space="preserve">Wegen en paden </t>
  </si>
  <si>
    <t>Objecten</t>
  </si>
  <si>
    <t>Bos en houtopstanden</t>
  </si>
  <si>
    <t>Gras en kruiden</t>
  </si>
  <si>
    <t>Water</t>
  </si>
  <si>
    <t>PZH</t>
  </si>
  <si>
    <t>Bos</t>
  </si>
  <si>
    <t>Intensief beheerde beplanting</t>
  </si>
  <si>
    <t>Bermen en taluds</t>
  </si>
  <si>
    <t>Recreatieve graslanden / velden</t>
  </si>
  <si>
    <t>Individuele bomen / houtopstanden</t>
  </si>
  <si>
    <t>Hakhout / griend</t>
  </si>
  <si>
    <t>Gesloten verharding (beton, asfalt)</t>
  </si>
  <si>
    <t>Laanverbanden bomenlaan</t>
  </si>
  <si>
    <t>Zandpaden</t>
  </si>
  <si>
    <t>Ruiterpaden</t>
  </si>
  <si>
    <t xml:space="preserve">Zwerfpaden </t>
  </si>
  <si>
    <t>km</t>
  </si>
  <si>
    <t>are</t>
  </si>
  <si>
    <t>Elementen / kunstwerken - Brug</t>
  </si>
  <si>
    <t>Elementen / kunstwerken - Duikers</t>
  </si>
  <si>
    <t>Oevers - Natuurlijke oever</t>
  </si>
  <si>
    <t>Oevers - Beschoeiing, betuiing</t>
  </si>
  <si>
    <t>Oevers - Steenbestorting</t>
  </si>
  <si>
    <t>Elementenverharding (klinkers, tegels, platen)</t>
  </si>
  <si>
    <t>Elementen / kunstwerken - Steiger, vlonder</t>
  </si>
  <si>
    <t>Elementen / kunstwerken - Stuw, gemaal, inlaat</t>
  </si>
  <si>
    <t>Open verharding / halfverharding</t>
  </si>
  <si>
    <t>Overige objecten - slagbomen, verkeerspalen e.d.</t>
  </si>
  <si>
    <t>MTB-routes</t>
  </si>
  <si>
    <t>Kruidenrijke vegetatie / natuurlijke vegetatie</t>
  </si>
  <si>
    <t>-</t>
  </si>
  <si>
    <t>Oppervlaktewater</t>
  </si>
  <si>
    <t>Waterlopen / watergangen - Status A</t>
  </si>
  <si>
    <t>Waterlopen / watergangen - Status B</t>
  </si>
  <si>
    <t>Waterlopen / watergangen - Status C</t>
  </si>
  <si>
    <t>Speelplaatsen natuurlijk</t>
  </si>
  <si>
    <t>Speelplaatsen / speeltuinen</t>
  </si>
  <si>
    <t>Stranden / speelstranden</t>
  </si>
  <si>
    <t>Poelen</t>
  </si>
  <si>
    <t>Weiden / hooilanden</t>
  </si>
  <si>
    <t>Moerassen en rietlanden</t>
  </si>
  <si>
    <t>Gebouwen</t>
  </si>
  <si>
    <t>Jaar</t>
  </si>
  <si>
    <t>jaar</t>
  </si>
  <si>
    <t>cumulatief</t>
  </si>
  <si>
    <t>Gebruiksintensiteit</t>
  </si>
  <si>
    <t>Extensief</t>
  </si>
  <si>
    <t>Normaal</t>
  </si>
  <si>
    <t>Intensief</t>
  </si>
  <si>
    <t>SNL Beheertypen</t>
  </si>
  <si>
    <t>TBM Beheertypen</t>
  </si>
  <si>
    <t>GO Periode [jaar]</t>
  </si>
  <si>
    <t>VO Periode [jaar]</t>
  </si>
  <si>
    <t>indexatiecijfer</t>
  </si>
  <si>
    <t>NORMKOSTEN RO</t>
  </si>
  <si>
    <t>NORMKOSTEN GO</t>
  </si>
  <si>
    <t>NORMKOSTEN VO</t>
  </si>
  <si>
    <t>FACTOR</t>
  </si>
  <si>
    <t>BEDRAG RO</t>
  </si>
  <si>
    <t>BEDRAG VO</t>
  </si>
  <si>
    <t>BEDRAG GO</t>
  </si>
  <si>
    <t>Watergang - Status A</t>
  </si>
  <si>
    <t>Watergang - Status B</t>
  </si>
  <si>
    <t>Watergang - Status C</t>
  </si>
  <si>
    <t>28a</t>
  </si>
  <si>
    <t>28b</t>
  </si>
  <si>
    <t>28c</t>
  </si>
  <si>
    <t>Bloemrijk grasland</t>
  </si>
  <si>
    <t>Nog om te vormen naar natuur, Omvorming – Kwaliteitsimpuls, Rivier- en beekbegeleidend bos, Hoog- en laagveenbos, Haagbeuken- en essenbos, Duinbos, Dennen-, eiken- en beukenbos, Droog bos met productie, Vochtig bos met productie, Park- en stinzenbos, Eendenkooi, Bossingel</t>
  </si>
  <si>
    <t>Droog hakhout, Wilgengriend, Vochtig en hellinghakhout, Houtwal en houtsingel</t>
  </si>
  <si>
    <t>Knotboom, Hoogstamboomgaard</t>
  </si>
  <si>
    <t>Knotboom, Solitair</t>
  </si>
  <si>
    <t>Elzensingel, Laan, Bomenrij en singel, Struweel en ruigte</t>
  </si>
  <si>
    <t>Knip- en scheerheg, Struweelhaag, Historische tuin</t>
  </si>
  <si>
    <t>Recreatief grasveld, Speel- en ligweide</t>
  </si>
  <si>
    <t>Strand en embryonaal duin, Open duin, Vochtige duinvallei, Duinheide, Nat schraalland, Vochtig hooiland, Droog schraalgrasland, Bloemdijk, Kruiden- en faunarijk grasland, Glanshaverhooiland, Zilt- en overstromingsgrasland, Kruiden- en faunarijke akker, Ruigteveld, Vochtig weidevogelgrasland, Wintergastenweide, Weidevogelgrasland in open landschap, Weidevogelland met riet of opgaande begroeiing, Open grasland voor overwinterende vogels</t>
  </si>
  <si>
    <t>Open akkerland voor broedende akkervogels, Open akkerland voor overwinterende akkervogels, Akkerland met hamsters, Agrarisch waterbeheergebied, Agrarisch klimaatbeheergebied</t>
  </si>
  <si>
    <t>Moeras (vervallen), Gemaaid rietland, Veenmoeras, Dynamisch Moeras, Schor of kwelder</t>
  </si>
  <si>
    <t>Veenmosrietland en moerasheide, Trilveen, Hoogveen, Vochtige heide, Zwakgebufferd ven, Zuur ven of hoogveenven, Droge heide, Zandverstuiving</t>
  </si>
  <si>
    <t>Beek en bron, Kranswierwater, Zoete plas, Brak water, Afgesloten zeearm, Poel en klein historisch water</t>
  </si>
  <si>
    <t>Autoweg asfalt, Fietspad asfalt, Parkeerplaats asfalt, Plein asfalt, Wandelpad asfalt</t>
  </si>
  <si>
    <t>Autoweg elementverharding, Fietspad elementverharding, Parkeerplaats elementverharding, Plein elementverharding, Wandelpad elementverharding</t>
  </si>
  <si>
    <t>Autoweg halfverharding, Fietspad halfverharding, Parkeerplaats halfverharding, Plein halfverharding, Wandelpad halfverharding</t>
  </si>
  <si>
    <t>Ruiterpad, Ruiterspoor</t>
  </si>
  <si>
    <t>Fortterrein, Historisch bouwwerk en erf</t>
  </si>
  <si>
    <t>Zee en wad, Duin- en kwelderlandschap, Rivier- en moeraslandschap, Zand- en kalklandschap, Rivier, Aardwerk en groeve</t>
  </si>
  <si>
    <t>SNL</t>
  </si>
  <si>
    <t>TBM</t>
  </si>
  <si>
    <t>RO Normbedrag 2024</t>
  </si>
  <si>
    <t>GO Normbedrag 2024</t>
  </si>
  <si>
    <t>VO Normbedrag 2024</t>
  </si>
  <si>
    <t>Adres</t>
  </si>
  <si>
    <t>Hoeveelheden</t>
  </si>
  <si>
    <t>L01.03</t>
  </si>
  <si>
    <t>L02.01</t>
  </si>
  <si>
    <t>L02.02</t>
  </si>
  <si>
    <t>L02.03</t>
  </si>
  <si>
    <t>L03.01</t>
  </si>
  <si>
    <t>A15.01</t>
  </si>
  <si>
    <t>Code</t>
  </si>
  <si>
    <t>AANVRAGER</t>
  </si>
  <si>
    <t>Naam organisatie</t>
  </si>
  <si>
    <t>Naam terrein</t>
  </si>
  <si>
    <t>BEHEERGEBIED</t>
  </si>
  <si>
    <t>Naam aanvrager</t>
  </si>
  <si>
    <t>▼</t>
  </si>
  <si>
    <t>Keuze invoerformulier:</t>
  </si>
  <si>
    <t>Naam afdeling</t>
  </si>
  <si>
    <t>Telefoonnummer</t>
  </si>
  <si>
    <t>E-mailadres</t>
  </si>
  <si>
    <t>Keuze grondsoort</t>
  </si>
  <si>
    <t>Uitzonderingen - Bedrag:</t>
  </si>
  <si>
    <t>Totaalbedrag</t>
  </si>
  <si>
    <t>Kengetal</t>
  </si>
  <si>
    <t>Begroting beheer recreatiegebieden</t>
  </si>
  <si>
    <t>Conversiefactor</t>
  </si>
  <si>
    <t>Conversie</t>
  </si>
  <si>
    <t>PZH-eenheid</t>
  </si>
  <si>
    <t>TBM-eenheid</t>
  </si>
  <si>
    <t>SNL-eenheid</t>
  </si>
  <si>
    <t>Kengetalconversie</t>
  </si>
  <si>
    <t>Reconversie</t>
  </si>
  <si>
    <t>Bedrag uitzonderingen</t>
  </si>
  <si>
    <t>Uitzonderingen - Toelichting:</t>
  </si>
  <si>
    <t>TOTALEN</t>
  </si>
  <si>
    <t>Berm, Dijk en waterkering, Schouwpad</t>
  </si>
  <si>
    <t>Bronjaar:</t>
  </si>
  <si>
    <t>Recreatieve routes, Uitzonderingen, Uitgifte &amp; Exploitaties</t>
  </si>
  <si>
    <t>Intensief beheerde grasvelden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</si>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</sst>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164" formatCode="0.0000"/>
    <numFmt numFmtId="165" formatCode="0.??"/>
    <numFmt numFmtId="166" formatCode="&quot;€&quot;\ #,##0.00;&quot;€&quot;\ \-#,##0.00;&quot;€&quot;\ 0.??;@"/>
    <numFmt numFmtId="167" formatCode="\€\/\h\a\ #,##0.00;\€\/\h\a\ \-#,##0.00;\€\/\h\a\ 0.??;@"/>
  </numFmts>
  <fonts count="9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0" tint="-0.249977111117893"/>
      <name val="Calibri"/>
      <family val="2"/>
    </font>
    <font>
      <sz val="11"/>
      <color theme="4"/>
      <name val="Calibri"/>
      <family val="2"/>
    </font>
    <font>
      <sz val="11"/>
      <name val="Calibri"/>
      <family val="2"/>
    </font>
    <font>
      <b/>
      <sz val="9"/>
      <color theme="1"/>
      <name val="Consolas"/>
      <family val="3"/>
    </font>
    <font>
      <sz val="9"/>
      <color theme="1"/>
      <name val="Consolas"/>
      <family val="3"/>
    </font>
    <font>
      <b/>
      <sz val="11"/>
      <color theme="1"/>
      <name val="Century Gothic"/>
      <family val="2"/>
    </font>
    <font>
      <strike/>
      <sz val="11"/>
      <color rgb="FFC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DAF2D0"/>
        <bgColor indexed="64"/>
      </patternFill>
    </fill>
    <fill>
      <patternFill patternType="solid">
        <fgColor rgb="FFCCEC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">
    <xf numFmtId="0" fontId="0" fillId="0" borderId="0"/>
    <xf numFmtId="0" fontId="1" fillId="0" borderId="2" applyNumberFormat="0" applyFill="0" applyAlignment="0" applyProtection="0"/>
  </cellStyleXfs>
  <cellXfs count="62">
    <xf numFmtId="0" fontId="0" fillId="0" borderId="0" xfId="0"/>
    <xf numFmtId="0" fontId="0" fillId="2" borderId="0" xfId="0" applyFill="1" applyAlignment="1" applyProtection="1">
      <alignment horizontal="left" indent="2"/>
      <protection locked="0"/>
    </xf>
    <xf numFmtId="165" fontId="0" fillId="0" borderId="0" xfId="0" applyNumberFormat="1" applyAlignment="1" applyProtection="1">
      <alignment horizontal="right" indent="2"/>
      <protection locked="0"/>
    </xf>
    <xf numFmtId="0" fontId="1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right" indent="1"/>
      <protection hidden="1"/>
    </xf>
    <xf numFmtId="0" fontId="0" fillId="0" borderId="0" xfId="0" applyProtection="1">
      <protection hidden="1"/>
    </xf>
    <xf numFmtId="0" fontId="4" fillId="5" borderId="0" xfId="0" applyFont="1" applyFill="1" applyProtection="1">
      <protection hidden="1"/>
    </xf>
    <xf numFmtId="0" fontId="0" fillId="0" borderId="0" xfId="0" applyAlignment="1" applyProtection="1">
      <alignment horizontal="right" indent="2"/>
      <protection hidden="1"/>
    </xf>
    <xf numFmtId="0" fontId="0" fillId="0" borderId="0" xfId="0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 indent="1"/>
      <protection hidden="1"/>
    </xf>
    <xf numFmtId="0" fontId="1" fillId="0" borderId="0" xfId="0" applyFont="1" applyAlignment="1" applyProtection="1">
      <alignment horizontal="left" vertical="center" indent="2"/>
      <protection hidden="1"/>
    </xf>
    <xf numFmtId="0" fontId="0" fillId="0" borderId="0" xfId="0" applyAlignment="1" applyProtection="1">
      <alignment vertical="center"/>
      <protection hidden="1"/>
    </xf>
    <xf numFmtId="0" fontId="5" fillId="0" borderId="0" xfId="0" applyFont="1" applyAlignment="1" applyProtection="1">
      <alignment horizontal="right" vertical="center" indent="1"/>
      <protection hidden="1"/>
    </xf>
    <xf numFmtId="0" fontId="6" fillId="0" borderId="0" xfId="0" applyFont="1" applyAlignment="1" applyProtection="1">
      <alignment horizontal="right" indent="1"/>
      <protection hidden="1"/>
    </xf>
    <xf numFmtId="164" fontId="3" fillId="0" borderId="0" xfId="0" applyNumberFormat="1" applyFont="1" applyAlignment="1" applyProtection="1">
      <alignment horizontal="right" indent="2"/>
      <protection hidden="1"/>
    </xf>
    <xf numFmtId="0" fontId="0" fillId="5" borderId="0" xfId="0" applyFill="1" applyAlignment="1" applyProtection="1">
      <alignment horizontal="right" vertical="top" indent="2"/>
      <protection hidden="1"/>
    </xf>
    <xf numFmtId="165" fontId="0" fillId="0" borderId="0" xfId="0" applyNumberFormat="1" applyAlignment="1" applyProtection="1">
      <alignment horizontal="right" indent="2"/>
      <protection hidden="1"/>
    </xf>
    <xf numFmtId="0" fontId="1" fillId="0" borderId="0" xfId="0" applyFont="1" applyAlignment="1" applyProtection="1">
      <alignment horizontal="left" indent="1"/>
      <protection hidden="1"/>
    </xf>
    <xf numFmtId="2" fontId="0" fillId="2" borderId="0" xfId="0" applyNumberFormat="1" applyFill="1" applyAlignment="1" applyProtection="1">
      <alignment horizontal="right" indent="1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4" fontId="0" fillId="0" borderId="0" xfId="0" applyNumberFormat="1" applyAlignment="1" applyProtection="1">
      <alignment horizontal="right" indent="1"/>
      <protection hidden="1"/>
    </xf>
    <xf numFmtId="164" fontId="0" fillId="2" borderId="0" xfId="0" applyNumberFormat="1" applyFill="1" applyAlignment="1" applyProtection="1">
      <alignment horizontal="right" indent="1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0" fillId="0" borderId="0" xfId="0" applyAlignment="1" applyProtection="1">
      <alignment horizontal="right" vertical="top" indent="2"/>
      <protection hidden="1"/>
    </xf>
    <xf numFmtId="0" fontId="0" fillId="0" borderId="0" xfId="0" applyAlignment="1" applyProtection="1">
      <alignment vertical="top"/>
      <protection hidden="1"/>
    </xf>
    <xf numFmtId="44" fontId="0" fillId="2" borderId="0" xfId="0" applyNumberFormat="1" applyFill="1" applyAlignment="1" applyProtection="1">
      <alignment horizontal="right" vertical="center" indent="1"/>
      <protection hidden="1"/>
    </xf>
    <xf numFmtId="0" fontId="0" fillId="2" borderId="0" xfId="0" applyFill="1" applyAlignment="1" applyProtection="1">
      <alignment horizontal="right" vertical="center" indent="2"/>
      <protection hidden="1"/>
    </xf>
    <xf numFmtId="0" fontId="0" fillId="0" borderId="0" xfId="0" applyAlignment="1" applyProtection="1">
      <alignment vertical="top" wrapText="1"/>
      <protection hidden="1"/>
    </xf>
    <xf numFmtId="0" fontId="0" fillId="2" borderId="0" xfId="0" applyFill="1" applyAlignment="1" applyProtection="1">
      <alignment horizontal="left" indent="2"/>
      <protection locked="0" hidden="1"/>
    </xf>
    <xf numFmtId="49" fontId="0" fillId="2" borderId="0" xfId="0" applyNumberFormat="1" applyFill="1" applyAlignment="1" applyProtection="1">
      <alignment horizontal="left" indent="2"/>
      <protection locked="0" hidden="1"/>
    </xf>
    <xf numFmtId="0" fontId="7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right" indent="1"/>
      <protection locked="0"/>
    </xf>
    <xf numFmtId="0" fontId="0" fillId="6" borderId="0" xfId="0" applyFill="1" applyAlignment="1" applyProtection="1">
      <alignment horizontal="right" indent="1"/>
      <protection hidden="1"/>
    </xf>
    <xf numFmtId="0" fontId="0" fillId="7" borderId="0" xfId="0" applyFill="1" applyAlignment="1" applyProtection="1">
      <alignment horizontal="right" indent="1"/>
      <protection hidden="1"/>
    </xf>
    <xf numFmtId="0" fontId="1" fillId="0" borderId="1" xfId="0" applyFont="1" applyBorder="1" applyAlignment="1" applyProtection="1">
      <alignment vertical="center"/>
      <protection hidden="1"/>
    </xf>
    <xf numFmtId="0" fontId="0" fillId="4" borderId="1" xfId="0" applyFill="1" applyBorder="1" applyAlignment="1" applyProtection="1">
      <alignment horizontal="right" indent="2"/>
      <protection hidden="1"/>
    </xf>
    <xf numFmtId="0" fontId="0" fillId="0" borderId="1" xfId="0" applyBorder="1" applyAlignment="1" applyProtection="1">
      <alignment horizontal="right" indent="2"/>
      <protection hidden="1"/>
    </xf>
    <xf numFmtId="0" fontId="8" fillId="0" borderId="0" xfId="0" applyFont="1" applyAlignment="1" applyProtection="1">
      <alignment horizontal="right" indent="1"/>
      <protection hidden="1"/>
    </xf>
    <xf numFmtId="0" fontId="8" fillId="0" borderId="0" xfId="0" applyFont="1" applyProtection="1">
      <protection hidden="1"/>
    </xf>
    <xf numFmtId="0" fontId="8" fillId="6" borderId="0" xfId="0" applyFont="1" applyFill="1" applyAlignment="1" applyProtection="1">
      <alignment horizontal="right" indent="1"/>
      <protection hidden="1"/>
    </xf>
    <xf numFmtId="0" fontId="8" fillId="0" borderId="0" xfId="0" applyFont="1" applyAlignment="1" applyProtection="1">
      <alignment horizontal="left" indent="1"/>
      <protection hidden="1"/>
    </xf>
    <xf numFmtId="0" fontId="8" fillId="4" borderId="1" xfId="0" applyFont="1" applyFill="1" applyBorder="1" applyAlignment="1" applyProtection="1">
      <alignment horizontal="right" indent="2"/>
      <protection hidden="1"/>
    </xf>
    <xf numFmtId="0" fontId="8" fillId="7" borderId="0" xfId="0" applyFont="1" applyFill="1" applyAlignment="1" applyProtection="1">
      <alignment horizontal="right" indent="1"/>
      <protection hidden="1"/>
    </xf>
    <xf numFmtId="0" fontId="0" fillId="6" borderId="0" xfId="0" applyFill="1" applyProtection="1">
      <protection hidden="1"/>
    </xf>
    <xf numFmtId="0" fontId="8" fillId="6" borderId="0" xfId="0" applyFont="1" applyFill="1" applyProtection="1">
      <protection hidden="1"/>
    </xf>
    <xf numFmtId="0" fontId="1" fillId="0" borderId="0" xfId="0" applyFont="1" applyAlignment="1" applyProtection="1">
      <alignment horizontal="left" vertical="center" indent="1"/>
      <protection hidden="1"/>
    </xf>
    <xf numFmtId="166" fontId="0" fillId="0" borderId="0" xfId="0" applyNumberFormat="1" applyAlignment="1" applyProtection="1">
      <alignment horizontal="right" indent="1"/>
      <protection hidden="1"/>
    </xf>
    <xf numFmtId="167" fontId="0" fillId="0" borderId="0" xfId="0" applyNumberFormat="1" applyAlignment="1" applyProtection="1">
      <alignment horizontal="right" indent="1"/>
      <protection hidden="1"/>
    </xf>
    <xf numFmtId="0" fontId="0" fillId="0" borderId="0" xfId="0" applyAlignment="1" applyProtection="1">
      <alignment horizontal="right" vertical="center" indent="2"/>
      <protection hidden="1"/>
    </xf>
    <xf numFmtId="0" fontId="8" fillId="0" borderId="0" xfId="0" applyFont="1" applyAlignment="1" applyProtection="1">
      <alignment horizontal="right" vertical="top" indent="2"/>
      <protection hidden="1"/>
    </xf>
    <xf numFmtId="0" fontId="8" fillId="0" borderId="0" xfId="0" applyFont="1" applyAlignment="1" applyProtection="1">
      <alignment vertical="top"/>
      <protection hidden="1"/>
    </xf>
    <xf numFmtId="0" fontId="8" fillId="5" borderId="0" xfId="0" applyFont="1" applyFill="1" applyAlignment="1" applyProtection="1">
      <alignment horizontal="right" vertical="top" indent="2"/>
      <protection hidden="1"/>
    </xf>
    <xf numFmtId="0" fontId="8" fillId="0" borderId="0" xfId="0" applyFont="1" applyAlignment="1" applyProtection="1">
      <alignment horizontal="right" vertical="center" indent="2"/>
      <protection hidden="1"/>
    </xf>
    <xf numFmtId="44" fontId="8" fillId="2" borderId="0" xfId="0" applyNumberFormat="1" applyFont="1" applyFill="1" applyAlignment="1" applyProtection="1">
      <alignment horizontal="right" vertical="center" indent="1"/>
      <protection hidden="1"/>
    </xf>
    <xf numFmtId="0" fontId="8" fillId="2" borderId="0" xfId="0" applyFont="1" applyFill="1" applyAlignment="1" applyProtection="1">
      <alignment horizontal="right" vertical="center" indent="2"/>
      <protection hidden="1"/>
    </xf>
    <xf numFmtId="0" fontId="1" fillId="0" borderId="0" xfId="0" applyFont="1" applyAlignment="1" applyProtection="1">
      <alignment horizontal="right" vertical="center" indent="2"/>
      <protection hidden="1"/>
    </xf>
    <xf numFmtId="166" fontId="1" fillId="0" borderId="2" xfId="1" applyNumberFormat="1" applyAlignment="1" applyProtection="1">
      <alignment horizontal="right" indent="1"/>
      <protection hidden="1"/>
    </xf>
    <xf numFmtId="166" fontId="0" fillId="6" borderId="0" xfId="0" applyNumberFormat="1" applyFill="1" applyAlignment="1" applyProtection="1">
      <alignment horizontal="left" indent="2"/>
      <protection locked="0"/>
    </xf>
    <xf numFmtId="0" fontId="4" fillId="7" borderId="0" xfId="0" applyFont="1" applyFill="1" applyAlignment="1" applyProtection="1">
      <alignment horizontal="right" indent="1"/>
      <protection hidden="1"/>
    </xf>
    <xf numFmtId="49" fontId="0" fillId="6" borderId="0" xfId="0" applyNumberFormat="1" applyFill="1" applyAlignment="1" applyProtection="1">
      <alignment vertical="top" wrapText="1"/>
      <protection locked="0"/>
    </xf>
    <xf numFmtId="49" fontId="0" fillId="6" borderId="0" xfId="0" applyNumberFormat="1" applyFill="1" applyAlignment="1" applyProtection="1">
      <alignment horizontal="left" indent="1"/>
      <protection locked="0" hidden="1"/>
    </xf>
  </cellXfs>
  <cellStyles count="2">
    <cellStyle name="Normal" xfId="0" builtinId="0"/>
    <cellStyle name="Total" xfId="1" builtinId="25"/>
  </cellStyles>
  <dxfs count="4">
    <dxf>
      <fill>
        <patternFill patternType="gray0625">
          <fgColor theme="0" tint="-0.499984740745262"/>
        </patternFill>
      </fill>
    </dxf>
    <dxf>
      <font>
        <color theme="0" tint="-0.24994659260841701"/>
      </font>
    </dxf>
    <dxf>
      <fill>
        <patternFill>
          <bgColor rgb="FFDAE9F8"/>
        </patternFill>
      </fill>
    </dxf>
    <dxf>
      <fill>
        <patternFill>
          <bgColor rgb="FFDAF2D0"/>
        </patternFill>
      </fill>
    </dxf>
  </dxfs>
  <tableStyles count="0" defaultTableStyle="TableStyleMedium2" defaultPivotStyle="PivotStyleLight16"/>
  <colors>
    <mruColors>
      <color rgb="FFDAF2D0"/>
      <color rgb="FFDAE9F8"/>
      <color rgb="FFCCECFF"/>
      <color rgb="FFFFDA65"/>
      <color rgb="FFDCF0E1"/>
      <color rgb="FFFDCFD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1943100</xdr:colOff>
      <xdr:row>8</xdr:row>
      <xdr:rowOff>183356</xdr:rowOff>
    </xdr:to>
    <xdr:pic>
      <xdr:nvPicPr>
        <xdr:cNvPr id="3" name="Picture 2" descr="Provincie Zuid-Holland">
          <a:extLst>
            <a:ext uri="{FF2B5EF4-FFF2-40B4-BE49-F238E27FC236}">
              <a16:creationId xmlns:a16="http://schemas.microsoft.com/office/drawing/2014/main" id="{09B709B4-2ED5-8D5E-45CA-40E7F62A9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0" y="190500"/>
          <a:ext cx="4572000" cy="1516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1943100</xdr:colOff>
      <xdr:row>8</xdr:row>
      <xdr:rowOff>183356</xdr:rowOff>
    </xdr:to>
    <xdr:pic>
      <xdr:nvPicPr>
        <xdr:cNvPr id="2" name="Picture 1" descr="Provincie Zuid-Holland">
          <a:extLst>
            <a:ext uri="{FF2B5EF4-FFF2-40B4-BE49-F238E27FC236}">
              <a16:creationId xmlns:a16="http://schemas.microsoft.com/office/drawing/2014/main" id="{DAA249B4-2253-473B-9A16-526E78471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190500"/>
          <a:ext cx="4572000" cy="1516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1CEC3-96F4-4776-838C-3089FDD808FB}">
  <sheetPr codeName="Sheet1">
    <tabColor theme="9" tint="0.59999389629810485"/>
  </sheetPr>
  <dimension ref="B1:F87"/>
  <sheetViews>
    <sheetView showGridLines="0" workbookViewId="0">
      <selection activeCell="E16" sqref="E16"/>
    </sheetView>
  </sheetViews>
  <sheetFormatPr defaultRowHeight="15" x14ac:dyDescent="0.25"/>
  <cols>
    <col min="1" max="1" width="3.7109375" style="5" customWidth="1"/>
    <col min="2" max="2" width="8.7109375" style="14" customWidth="1"/>
    <col min="3" max="3" width="30.7109375" style="5" customWidth="1"/>
    <col min="4" max="4" width="50.7109375" style="5" customWidth="1"/>
    <col min="5" max="5" width="15.7109375" style="4" customWidth="1"/>
    <col min="6" max="6" width="10.7109375" style="10" customWidth="1"/>
    <col min="7" max="16384" width="9.140625" style="5"/>
  </cols>
  <sheetData>
    <row r="1" spans="2:6" s="8" customFormat="1" x14ac:dyDescent="0.25">
      <c r="F1" s="10"/>
    </row>
    <row r="2" spans="2:6" s="8" customFormat="1" x14ac:dyDescent="0.25">
      <c r="F2" s="10"/>
    </row>
    <row r="3" spans="2:6" s="8" customFormat="1" x14ac:dyDescent="0.25">
      <c r="F3" s="10"/>
    </row>
    <row r="4" spans="2:6" s="8" customFormat="1" x14ac:dyDescent="0.25">
      <c r="F4" s="10"/>
    </row>
    <row r="5" spans="2:6" s="8" customFormat="1" x14ac:dyDescent="0.25">
      <c r="F5" s="10"/>
    </row>
    <row r="6" spans="2:6" s="8" customFormat="1" x14ac:dyDescent="0.25">
      <c r="F6" s="10"/>
    </row>
    <row r="7" spans="2:6" s="8" customFormat="1" x14ac:dyDescent="0.25">
      <c r="F7" s="10"/>
    </row>
    <row r="8" spans="2:6" s="8" customFormat="1" x14ac:dyDescent="0.25">
      <c r="F8" s="10"/>
    </row>
    <row r="9" spans="2:6" s="8" customFormat="1" x14ac:dyDescent="0.25">
      <c r="F9" s="10"/>
    </row>
    <row r="10" spans="2:6" s="8" customFormat="1" x14ac:dyDescent="0.25">
      <c r="B10" s="31" t="s">
        <v>358</v>
      </c>
      <c r="F10" s="10"/>
    </row>
    <row r="11" spans="2:6" s="8" customFormat="1" x14ac:dyDescent="0.25">
      <c r="F11" s="10"/>
    </row>
    <row r="12" spans="2:6" s="8" customFormat="1" x14ac:dyDescent="0.25">
      <c r="B12" s="8" t="s">
        <v>350</v>
      </c>
      <c r="D12" s="1" t="s">
        <v>248</v>
      </c>
      <c r="E12" s="8" t="s">
        <v>349</v>
      </c>
      <c r="F12" s="10"/>
    </row>
    <row r="13" spans="2:6" s="8" customFormat="1" x14ac:dyDescent="0.25">
      <c r="F13" s="10"/>
    </row>
    <row r="14" spans="2:6" s="12" customFormat="1" ht="24.95" customHeight="1" x14ac:dyDescent="0.25">
      <c r="B14" s="3" t="str" cm="1">
        <f t="array" aca="1" ref="B14:D14" ca="1">INDIRECT(formulier&amp;"ttb")</f>
        <v>PZH</v>
      </c>
      <c r="C14" s="3" t="str">
        <f ca="1"/>
        <v>HOOFDDOELTYPE</v>
      </c>
      <c r="D14" s="3" t="str">
        <f ca="1"/>
        <v>DOELTYPE</v>
      </c>
      <c r="E14" s="3" t="s">
        <v>236</v>
      </c>
      <c r="F14" s="3" t="s">
        <v>235</v>
      </c>
    </row>
    <row r="15" spans="2:6" s="3" customFormat="1" ht="24.95" customHeight="1" x14ac:dyDescent="0.25">
      <c r="B15" s="13"/>
      <c r="F15" s="46"/>
    </row>
    <row r="16" spans="2:6" x14ac:dyDescent="0.25">
      <c r="B16" s="14" cm="1">
        <f t="array" aca="1" ref="B16:D54" ca="1">INDIRECT(formulier&amp;"tb")</f>
        <v>1</v>
      </c>
      <c r="C16" s="5" t="str">
        <f ca="1"/>
        <v>Bos en houtopstanden</v>
      </c>
      <c r="D16" s="5" t="str">
        <f ca="1"/>
        <v>Bos</v>
      </c>
      <c r="E16" s="2"/>
      <c r="F16" s="18" t="str" cm="1">
        <f t="array" aca="1" ref="F16:F54" ca="1">INDIRECT(formulier&amp;"un")</f>
        <v>ha</v>
      </c>
    </row>
    <row r="17" spans="2:6" x14ac:dyDescent="0.25">
      <c r="B17" s="14">
        <f ca="1"/>
        <v>2</v>
      </c>
      <c r="C17" s="5" t="str">
        <f ca="1"/>
        <v>Bos en houtopstanden</v>
      </c>
      <c r="D17" s="5" t="str">
        <f ca="1"/>
        <v>Hakhout / griend</v>
      </c>
      <c r="E17" s="2"/>
      <c r="F17" s="18" t="str">
        <f ca="1"/>
        <v>ha</v>
      </c>
    </row>
    <row r="18" spans="2:6" x14ac:dyDescent="0.25">
      <c r="B18" s="14">
        <f ca="1"/>
        <v>3</v>
      </c>
      <c r="C18" s="5" t="str">
        <f ca="1"/>
        <v>Bos en houtopstanden</v>
      </c>
      <c r="D18" s="5" t="str">
        <f ca="1"/>
        <v>Individuele bomen / houtopstanden</v>
      </c>
      <c r="E18" s="2"/>
      <c r="F18" s="18" t="str">
        <f ca="1"/>
        <v>st</v>
      </c>
    </row>
    <row r="19" spans="2:6" x14ac:dyDescent="0.25">
      <c r="B19" s="14">
        <f ca="1"/>
        <v>4</v>
      </c>
      <c r="C19" s="5" t="str">
        <f ca="1"/>
        <v>Bos en houtopstanden</v>
      </c>
      <c r="D19" s="5" t="str">
        <f ca="1"/>
        <v>Laanverbanden bomenlaan</v>
      </c>
      <c r="E19" s="2"/>
      <c r="F19" s="18" t="str">
        <f ca="1"/>
        <v>km</v>
      </c>
    </row>
    <row r="20" spans="2:6" x14ac:dyDescent="0.25">
      <c r="B20" s="14">
        <f ca="1"/>
        <v>5</v>
      </c>
      <c r="C20" s="5" t="str">
        <f ca="1"/>
        <v>Bos en houtopstanden</v>
      </c>
      <c r="D20" s="5" t="str">
        <f ca="1"/>
        <v>Struweel</v>
      </c>
      <c r="E20" s="2"/>
      <c r="F20" s="18" t="str">
        <f ca="1"/>
        <v>ha</v>
      </c>
    </row>
    <row r="21" spans="2:6" x14ac:dyDescent="0.25">
      <c r="B21" s="14">
        <f ca="1"/>
        <v>6</v>
      </c>
      <c r="C21" s="5" t="str">
        <f ca="1"/>
        <v>Bos en houtopstanden</v>
      </c>
      <c r="D21" s="5" t="str">
        <f ca="1"/>
        <v>Intensief beheerde beplanting</v>
      </c>
      <c r="E21" s="2"/>
      <c r="F21" s="18" t="str">
        <f ca="1"/>
        <v>ha</v>
      </c>
    </row>
    <row r="22" spans="2:6" x14ac:dyDescent="0.25">
      <c r="B22" s="14">
        <f ca="1"/>
        <v>7</v>
      </c>
      <c r="C22" s="5" t="str">
        <f ca="1"/>
        <v>Gras en kruiden</v>
      </c>
      <c r="D22" s="5" t="str">
        <f ca="1"/>
        <v>Bermen en taluds</v>
      </c>
      <c r="E22" s="2"/>
      <c r="F22" s="18" t="str">
        <f ca="1"/>
        <v>ha</v>
      </c>
    </row>
    <row r="23" spans="2:6" x14ac:dyDescent="0.25">
      <c r="B23" s="14">
        <f ca="1"/>
        <v>8</v>
      </c>
      <c r="C23" s="5" t="str">
        <f ca="1"/>
        <v>Gras en kruiden</v>
      </c>
      <c r="D23" s="5" t="str">
        <f ca="1"/>
        <v>Intensief beheerde grasvelden</v>
      </c>
      <c r="E23" s="2"/>
      <c r="F23" s="18" t="str">
        <f ca="1"/>
        <v>ha</v>
      </c>
    </row>
    <row r="24" spans="2:6" x14ac:dyDescent="0.25">
      <c r="B24" s="14">
        <f ca="1"/>
        <v>9</v>
      </c>
      <c r="C24" s="5" t="str">
        <f ca="1"/>
        <v>Gras en kruiden</v>
      </c>
      <c r="D24" s="5" t="str">
        <f ca="1"/>
        <v>Recreatieve graslanden / velden</v>
      </c>
      <c r="E24" s="2"/>
      <c r="F24" s="18" t="str">
        <f ca="1"/>
        <v>ha</v>
      </c>
    </row>
    <row r="25" spans="2:6" x14ac:dyDescent="0.25">
      <c r="B25" s="14">
        <f ca="1"/>
        <v>10</v>
      </c>
      <c r="C25" s="5" t="str">
        <f ca="1"/>
        <v>Gras en kruiden</v>
      </c>
      <c r="D25" s="5" t="str">
        <f ca="1"/>
        <v>Kruidenrijke vegetatie / natuurlijke vegetatie</v>
      </c>
      <c r="E25" s="2"/>
      <c r="F25" s="18" t="str">
        <f ca="1"/>
        <v>ha</v>
      </c>
    </row>
    <row r="26" spans="2:6" x14ac:dyDescent="0.25">
      <c r="B26" s="14">
        <f ca="1"/>
        <v>11</v>
      </c>
      <c r="C26" s="5" t="str">
        <f ca="1"/>
        <v>Gras en kruiden</v>
      </c>
      <c r="D26" s="5" t="str">
        <f ca="1"/>
        <v>Weiden / hooilanden</v>
      </c>
      <c r="E26" s="2"/>
      <c r="F26" s="18" t="str">
        <f ca="1"/>
        <v>ha</v>
      </c>
    </row>
    <row r="27" spans="2:6" x14ac:dyDescent="0.25">
      <c r="B27" s="14">
        <f ca="1"/>
        <v>12</v>
      </c>
      <c r="C27" s="5" t="str">
        <f ca="1"/>
        <v>Gras en kruiden</v>
      </c>
      <c r="D27" s="5" t="str">
        <f ca="1"/>
        <v>Moerassen en rietlanden</v>
      </c>
      <c r="E27" s="2"/>
      <c r="F27" s="18" t="str">
        <f ca="1"/>
        <v>ha</v>
      </c>
    </row>
    <row r="28" spans="2:6" x14ac:dyDescent="0.25">
      <c r="B28" s="14">
        <f ca="1"/>
        <v>13</v>
      </c>
      <c r="C28" s="5" t="str">
        <f ca="1"/>
        <v>Gras en kruiden</v>
      </c>
      <c r="D28" s="5" t="str">
        <f ca="1"/>
        <v>Ruigte</v>
      </c>
      <c r="E28" s="2"/>
      <c r="F28" s="18" t="str">
        <f ca="1"/>
        <v>ha</v>
      </c>
    </row>
    <row r="29" spans="2:6" x14ac:dyDescent="0.25">
      <c r="B29" s="14">
        <f ca="1"/>
        <v>14</v>
      </c>
      <c r="C29" s="5" t="str">
        <f ca="1"/>
        <v>Water</v>
      </c>
      <c r="D29" s="5" t="str">
        <f ca="1"/>
        <v>Oppervlaktewater</v>
      </c>
      <c r="E29" s="2"/>
      <c r="F29" s="18" t="str">
        <f ca="1"/>
        <v>ha</v>
      </c>
    </row>
    <row r="30" spans="2:6" x14ac:dyDescent="0.25">
      <c r="B30" s="14">
        <f ca="1"/>
        <v>15</v>
      </c>
      <c r="C30" s="5" t="str">
        <f ca="1"/>
        <v>Water</v>
      </c>
      <c r="D30" s="5" t="str">
        <f ca="1"/>
        <v>Recreatiewater</v>
      </c>
      <c r="E30" s="2"/>
      <c r="F30" s="18" t="str">
        <f ca="1"/>
        <v>ha</v>
      </c>
    </row>
    <row r="31" spans="2:6" x14ac:dyDescent="0.25">
      <c r="B31" s="14">
        <f ca="1"/>
        <v>16</v>
      </c>
      <c r="C31" s="5" t="str">
        <f ca="1"/>
        <v>Water</v>
      </c>
      <c r="D31" s="5" t="str">
        <f ca="1"/>
        <v>Zwemwater</v>
      </c>
      <c r="E31" s="2"/>
      <c r="F31" s="18" t="str">
        <f ca="1"/>
        <v>ha</v>
      </c>
    </row>
    <row r="32" spans="2:6" x14ac:dyDescent="0.25">
      <c r="B32" s="14">
        <f ca="1"/>
        <v>17</v>
      </c>
      <c r="C32" s="5" t="str">
        <f ca="1"/>
        <v>Water</v>
      </c>
      <c r="D32" s="5" t="str">
        <f ca="1"/>
        <v>Poelen</v>
      </c>
      <c r="E32" s="2"/>
      <c r="F32" s="18" t="str">
        <f ca="1"/>
        <v>ha</v>
      </c>
    </row>
    <row r="33" spans="2:6" x14ac:dyDescent="0.25">
      <c r="B33" s="14">
        <f ca="1"/>
        <v>18</v>
      </c>
      <c r="C33" s="5" t="str">
        <f ca="1"/>
        <v>Water</v>
      </c>
      <c r="D33" s="5" t="str">
        <f ca="1"/>
        <v>Waterlopen / watergangen - Status A</v>
      </c>
      <c r="E33" s="2"/>
      <c r="F33" s="18" t="str">
        <f ca="1"/>
        <v>km</v>
      </c>
    </row>
    <row r="34" spans="2:6" x14ac:dyDescent="0.25">
      <c r="B34" s="14">
        <f ca="1"/>
        <v>19</v>
      </c>
      <c r="C34" s="5" t="str">
        <f ca="1"/>
        <v>Water</v>
      </c>
      <c r="D34" s="5" t="str">
        <f ca="1"/>
        <v>Waterlopen / watergangen - Status B</v>
      </c>
      <c r="E34" s="2"/>
      <c r="F34" s="18" t="str">
        <f ca="1"/>
        <v>km</v>
      </c>
    </row>
    <row r="35" spans="2:6" x14ac:dyDescent="0.25">
      <c r="B35" s="14">
        <f ca="1"/>
        <v>20</v>
      </c>
      <c r="C35" s="5" t="str">
        <f ca="1"/>
        <v>Water</v>
      </c>
      <c r="D35" s="5" t="str">
        <f ca="1"/>
        <v>Waterlopen / watergangen - Status C</v>
      </c>
      <c r="E35" s="2"/>
      <c r="F35" s="18" t="str">
        <f ca="1"/>
        <v>km</v>
      </c>
    </row>
    <row r="36" spans="2:6" x14ac:dyDescent="0.25">
      <c r="B36" s="14">
        <f ca="1"/>
        <v>21</v>
      </c>
      <c r="C36" s="5" t="str">
        <f ca="1"/>
        <v>Water</v>
      </c>
      <c r="D36" s="5" t="str">
        <f ca="1"/>
        <v>Oevers - Natuurlijke oever</v>
      </c>
      <c r="E36" s="2"/>
      <c r="F36" s="18" t="str">
        <f ca="1"/>
        <v>km</v>
      </c>
    </row>
    <row r="37" spans="2:6" x14ac:dyDescent="0.25">
      <c r="B37" s="14">
        <f ca="1"/>
        <v>22</v>
      </c>
      <c r="C37" s="5" t="str">
        <f ca="1"/>
        <v>Water</v>
      </c>
      <c r="D37" s="5" t="str">
        <f ca="1"/>
        <v>Oevers - Beschoeiing, betuiing</v>
      </c>
      <c r="E37" s="2"/>
      <c r="F37" s="18" t="str">
        <f ca="1"/>
        <v>km</v>
      </c>
    </row>
    <row r="38" spans="2:6" x14ac:dyDescent="0.25">
      <c r="B38" s="14">
        <f ca="1"/>
        <v>23</v>
      </c>
      <c r="C38" s="5" t="str">
        <f ca="1"/>
        <v>Water</v>
      </c>
      <c r="D38" s="5" t="str">
        <f ca="1"/>
        <v>Oevers - Steenbestorting</v>
      </c>
      <c r="E38" s="2"/>
      <c r="F38" s="18" t="str">
        <f ca="1"/>
        <v>km</v>
      </c>
    </row>
    <row r="39" spans="2:6" x14ac:dyDescent="0.25">
      <c r="B39" s="14">
        <f ca="1"/>
        <v>24</v>
      </c>
      <c r="C39" s="5" t="str">
        <f ca="1"/>
        <v>Water</v>
      </c>
      <c r="D39" s="5" t="str">
        <f ca="1"/>
        <v>Elementen / kunstwerken - Brug</v>
      </c>
      <c r="E39" s="2"/>
      <c r="F39" s="18" t="str">
        <f ca="1"/>
        <v>st</v>
      </c>
    </row>
    <row r="40" spans="2:6" x14ac:dyDescent="0.25">
      <c r="B40" s="14">
        <f ca="1"/>
        <v>25</v>
      </c>
      <c r="C40" s="5" t="str">
        <f ca="1"/>
        <v>Water</v>
      </c>
      <c r="D40" s="5" t="str">
        <f ca="1"/>
        <v>Elementen / kunstwerken - Steiger, vlonder</v>
      </c>
      <c r="E40" s="2"/>
      <c r="F40" s="18" t="str">
        <f ca="1"/>
        <v>st</v>
      </c>
    </row>
    <row r="41" spans="2:6" x14ac:dyDescent="0.25">
      <c r="B41" s="14">
        <f ca="1"/>
        <v>26</v>
      </c>
      <c r="C41" s="5" t="str">
        <f ca="1"/>
        <v>Water</v>
      </c>
      <c r="D41" s="5" t="str">
        <f ca="1"/>
        <v>Elementen / kunstwerken - Stuw, gemaal, inlaat</v>
      </c>
      <c r="E41" s="2"/>
      <c r="F41" s="18" t="str">
        <f ca="1"/>
        <v>st</v>
      </c>
    </row>
    <row r="42" spans="2:6" x14ac:dyDescent="0.25">
      <c r="B42" s="14">
        <f ca="1"/>
        <v>27</v>
      </c>
      <c r="C42" s="5" t="str">
        <f ca="1"/>
        <v>Water</v>
      </c>
      <c r="D42" s="5" t="str">
        <f ca="1"/>
        <v>Elementen / kunstwerken - Duikers</v>
      </c>
      <c r="E42" s="2"/>
      <c r="F42" s="18" t="str">
        <f ca="1"/>
        <v>st</v>
      </c>
    </row>
    <row r="43" spans="2:6" x14ac:dyDescent="0.25">
      <c r="B43" s="14">
        <f ca="1"/>
        <v>28</v>
      </c>
      <c r="C43" s="5" t="str">
        <f ca="1"/>
        <v xml:space="preserve">Wegen en paden </v>
      </c>
      <c r="D43" s="5" t="str">
        <f ca="1"/>
        <v>Gesloten verharding (beton, asfalt)</v>
      </c>
      <c r="E43" s="2"/>
      <c r="F43" s="18" t="str">
        <f ca="1"/>
        <v>are</v>
      </c>
    </row>
    <row r="44" spans="2:6" x14ac:dyDescent="0.25">
      <c r="B44" s="14">
        <f ca="1"/>
        <v>29</v>
      </c>
      <c r="C44" s="5" t="str">
        <f ca="1"/>
        <v xml:space="preserve">Wegen en paden </v>
      </c>
      <c r="D44" s="5" t="str">
        <f ca="1"/>
        <v>Elementenverharding (klinkers, tegels, platen)</v>
      </c>
      <c r="E44" s="2"/>
      <c r="F44" s="18" t="str">
        <f ca="1"/>
        <v>are</v>
      </c>
    </row>
    <row r="45" spans="2:6" x14ac:dyDescent="0.25">
      <c r="B45" s="14">
        <f ca="1"/>
        <v>30</v>
      </c>
      <c r="C45" s="5" t="str">
        <f ca="1"/>
        <v xml:space="preserve">Wegen en paden </v>
      </c>
      <c r="D45" s="5" t="str">
        <f ca="1"/>
        <v>Open verharding / halfverharding</v>
      </c>
      <c r="E45" s="2"/>
      <c r="F45" s="18" t="str">
        <f ca="1"/>
        <v>are</v>
      </c>
    </row>
    <row r="46" spans="2:6" x14ac:dyDescent="0.25">
      <c r="B46" s="14">
        <f ca="1"/>
        <v>31</v>
      </c>
      <c r="C46" s="5" t="str">
        <f ca="1"/>
        <v xml:space="preserve">Wegen en paden </v>
      </c>
      <c r="D46" s="5" t="str">
        <f ca="1"/>
        <v>Zandpaden</v>
      </c>
      <c r="E46" s="2"/>
      <c r="F46" s="18" t="str">
        <f ca="1"/>
        <v>km</v>
      </c>
    </row>
    <row r="47" spans="2:6" x14ac:dyDescent="0.25">
      <c r="B47" s="14">
        <f ca="1"/>
        <v>32</v>
      </c>
      <c r="C47" s="5" t="str">
        <f ca="1"/>
        <v xml:space="preserve">Wegen en paden </v>
      </c>
      <c r="D47" s="5" t="str">
        <f ca="1"/>
        <v>Ruiterpaden</v>
      </c>
      <c r="E47" s="2"/>
      <c r="F47" s="18" t="str">
        <f ca="1"/>
        <v>km</v>
      </c>
    </row>
    <row r="48" spans="2:6" x14ac:dyDescent="0.25">
      <c r="B48" s="14">
        <f ca="1"/>
        <v>33</v>
      </c>
      <c r="C48" s="5" t="str">
        <f ca="1"/>
        <v xml:space="preserve">Wegen en paden </v>
      </c>
      <c r="D48" s="5" t="str">
        <f ca="1"/>
        <v xml:space="preserve">Zwerfpaden </v>
      </c>
      <c r="E48" s="2"/>
      <c r="F48" s="18" t="str">
        <f ca="1"/>
        <v>km</v>
      </c>
    </row>
    <row r="49" spans="2:6" x14ac:dyDescent="0.25">
      <c r="B49" s="14">
        <f ca="1"/>
        <v>34</v>
      </c>
      <c r="C49" s="5" t="str">
        <f ca="1"/>
        <v xml:space="preserve">Wegen en paden </v>
      </c>
      <c r="D49" s="5" t="str">
        <f ca="1"/>
        <v>MTB-routes</v>
      </c>
      <c r="E49" s="2"/>
      <c r="F49" s="18" t="str">
        <f ca="1"/>
        <v>km</v>
      </c>
    </row>
    <row r="50" spans="2:6" x14ac:dyDescent="0.25">
      <c r="B50" s="14">
        <f ca="1"/>
        <v>35</v>
      </c>
      <c r="C50" s="5" t="str">
        <f ca="1"/>
        <v>Objecten</v>
      </c>
      <c r="D50" s="5" t="str">
        <f ca="1"/>
        <v>Gebouwen</v>
      </c>
      <c r="E50" s="2"/>
      <c r="F50" s="18" t="str">
        <f ca="1"/>
        <v>st</v>
      </c>
    </row>
    <row r="51" spans="2:6" x14ac:dyDescent="0.25">
      <c r="B51" s="14">
        <f ca="1"/>
        <v>36</v>
      </c>
      <c r="C51" s="5" t="str">
        <f ca="1"/>
        <v>Objecten</v>
      </c>
      <c r="D51" s="5" t="str">
        <f ca="1"/>
        <v>Speelplaatsen natuurlijk</v>
      </c>
      <c r="E51" s="2"/>
      <c r="F51" s="18" t="str">
        <f ca="1"/>
        <v>are</v>
      </c>
    </row>
    <row r="52" spans="2:6" x14ac:dyDescent="0.25">
      <c r="B52" s="14">
        <f ca="1"/>
        <v>37</v>
      </c>
      <c r="C52" s="5" t="str">
        <f ca="1"/>
        <v>Objecten</v>
      </c>
      <c r="D52" s="5" t="str">
        <f ca="1"/>
        <v>Speelplaatsen / speeltuinen</v>
      </c>
      <c r="E52" s="2"/>
      <c r="F52" s="18" t="str">
        <f ca="1"/>
        <v>are</v>
      </c>
    </row>
    <row r="53" spans="2:6" x14ac:dyDescent="0.25">
      <c r="B53" s="14">
        <f ca="1"/>
        <v>38</v>
      </c>
      <c r="C53" s="5" t="str">
        <f ca="1"/>
        <v>Objecten</v>
      </c>
      <c r="D53" s="5" t="str">
        <f ca="1"/>
        <v>Stranden / speelstranden</v>
      </c>
      <c r="E53" s="2"/>
      <c r="F53" s="18" t="str">
        <f ca="1"/>
        <v>are</v>
      </c>
    </row>
    <row r="54" spans="2:6" x14ac:dyDescent="0.25">
      <c r="B54" s="14">
        <f ca="1"/>
        <v>39</v>
      </c>
      <c r="C54" s="5" t="str">
        <f ca="1"/>
        <v>Objecten</v>
      </c>
      <c r="D54" s="5" t="str">
        <f ca="1"/>
        <v>Overige objecten - slagbomen, verkeerspalen e.d.</v>
      </c>
      <c r="E54" s="2"/>
      <c r="F54" s="18" t="str">
        <f ca="1"/>
        <v>st</v>
      </c>
    </row>
    <row r="55" spans="2:6" x14ac:dyDescent="0.25">
      <c r="E55" s="2"/>
      <c r="F55" s="18"/>
    </row>
    <row r="56" spans="2:6" x14ac:dyDescent="0.25">
      <c r="E56" s="2"/>
      <c r="F56" s="18"/>
    </row>
    <row r="57" spans="2:6" x14ac:dyDescent="0.25">
      <c r="E57" s="2"/>
      <c r="F57" s="18"/>
    </row>
    <row r="58" spans="2:6" x14ac:dyDescent="0.25">
      <c r="E58" s="2"/>
      <c r="F58" s="18"/>
    </row>
    <row r="59" spans="2:6" x14ac:dyDescent="0.25">
      <c r="E59" s="2"/>
      <c r="F59" s="18"/>
    </row>
    <row r="60" spans="2:6" x14ac:dyDescent="0.25">
      <c r="E60" s="2"/>
      <c r="F60" s="18"/>
    </row>
    <row r="61" spans="2:6" x14ac:dyDescent="0.25">
      <c r="E61" s="2"/>
      <c r="F61" s="18"/>
    </row>
    <row r="62" spans="2:6" x14ac:dyDescent="0.25">
      <c r="E62" s="2"/>
      <c r="F62" s="18"/>
    </row>
    <row r="63" spans="2:6" x14ac:dyDescent="0.25">
      <c r="E63" s="2"/>
      <c r="F63" s="18"/>
    </row>
    <row r="64" spans="2:6" x14ac:dyDescent="0.25">
      <c r="E64" s="2"/>
      <c r="F64" s="18"/>
    </row>
    <row r="65" spans="5:6" x14ac:dyDescent="0.25">
      <c r="E65" s="2"/>
      <c r="F65" s="18"/>
    </row>
    <row r="66" spans="5:6" x14ac:dyDescent="0.25">
      <c r="E66" s="2"/>
      <c r="F66" s="18"/>
    </row>
    <row r="67" spans="5:6" x14ac:dyDescent="0.25">
      <c r="E67" s="2"/>
      <c r="F67" s="18"/>
    </row>
    <row r="68" spans="5:6" x14ac:dyDescent="0.25">
      <c r="E68" s="2"/>
      <c r="F68" s="18"/>
    </row>
    <row r="69" spans="5:6" x14ac:dyDescent="0.25">
      <c r="E69" s="2"/>
      <c r="F69" s="18"/>
    </row>
    <row r="70" spans="5:6" x14ac:dyDescent="0.25">
      <c r="E70" s="2"/>
      <c r="F70" s="18"/>
    </row>
    <row r="71" spans="5:6" x14ac:dyDescent="0.25">
      <c r="E71" s="2"/>
      <c r="F71" s="18"/>
    </row>
    <row r="72" spans="5:6" x14ac:dyDescent="0.25">
      <c r="E72" s="2"/>
      <c r="F72" s="18"/>
    </row>
    <row r="73" spans="5:6" x14ac:dyDescent="0.25">
      <c r="E73" s="2"/>
      <c r="F73" s="18"/>
    </row>
    <row r="74" spans="5:6" x14ac:dyDescent="0.25">
      <c r="E74" s="2"/>
      <c r="F74" s="18"/>
    </row>
    <row r="75" spans="5:6" x14ac:dyDescent="0.25">
      <c r="E75" s="2"/>
      <c r="F75" s="18"/>
    </row>
    <row r="76" spans="5:6" x14ac:dyDescent="0.25">
      <c r="E76" s="2"/>
      <c r="F76" s="18"/>
    </row>
    <row r="77" spans="5:6" x14ac:dyDescent="0.25">
      <c r="E77" s="2"/>
      <c r="F77" s="18"/>
    </row>
    <row r="78" spans="5:6" x14ac:dyDescent="0.25">
      <c r="E78" s="2"/>
      <c r="F78" s="18"/>
    </row>
    <row r="79" spans="5:6" x14ac:dyDescent="0.25">
      <c r="E79" s="2"/>
      <c r="F79" s="18"/>
    </row>
    <row r="80" spans="5:6" x14ac:dyDescent="0.25">
      <c r="E80" s="2"/>
      <c r="F80" s="18"/>
    </row>
    <row r="81" spans="5:6" x14ac:dyDescent="0.25">
      <c r="E81" s="2"/>
      <c r="F81" s="18"/>
    </row>
    <row r="82" spans="5:6" x14ac:dyDescent="0.25">
      <c r="E82" s="2"/>
      <c r="F82" s="18"/>
    </row>
    <row r="83" spans="5:6" x14ac:dyDescent="0.25">
      <c r="E83" s="2"/>
      <c r="F83" s="18"/>
    </row>
    <row r="84" spans="5:6" x14ac:dyDescent="0.25">
      <c r="E84" s="2"/>
      <c r="F84" s="18"/>
    </row>
    <row r="85" spans="5:6" x14ac:dyDescent="0.25">
      <c r="E85" s="2"/>
      <c r="F85" s="18"/>
    </row>
    <row r="86" spans="5:6" x14ac:dyDescent="0.25">
      <c r="E86" s="32"/>
      <c r="F86" s="18"/>
    </row>
    <row r="87" spans="5:6" x14ac:dyDescent="0.25">
      <c r="E87" s="5"/>
    </row>
  </sheetData>
  <sheetProtection algorithmName="SHA-512" hashValue="SB7BbmyEP9QDapEPNduoeCOvbyZRbgccfbjewRktJnHFHeEWhmPkt9lwEtOc19zVjLXM9dQPnh9WH9XEjSHE1w==" saltValue="Ne69ys9hCX1xXaqcJVw/CA==" spinCount="100000" sheet="1" objects="1" scenarios="1" selectLockedCells="1"/>
  <conditionalFormatting sqref="E16:E86">
    <cfRule type="expression" dxfId="3" priority="1">
      <formula>$D16&lt;&gt;""</formula>
    </cfRule>
  </conditionalFormatting>
  <dataValidations count="2">
    <dataValidation type="list" showInputMessage="1" showErrorMessage="1" sqref="D12" xr:uid="{AE1DDCA3-5E1F-4980-A00F-5F79D9E6A6FA}">
      <formula1>"PZH,SNL,TBM"</formula1>
    </dataValidation>
    <dataValidation type="custom" allowBlank="1" showInputMessage="1" showErrorMessage="1" sqref="E16:E86" xr:uid="{6A619719-5868-4767-A347-66452FC20AA2}">
      <formula1>AND(ISNUMBER(E16)=TRUE,E16&gt;=0)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ECE22-7FFF-42F4-9160-64A60875847B}">
  <sheetPr codeName="Sheet6">
    <tabColor theme="9" tint="0.59999389629810485"/>
  </sheetPr>
  <dimension ref="B1:M65"/>
  <sheetViews>
    <sheetView showGridLines="0" tabSelected="1" zoomScaleNormal="100" workbookViewId="0">
      <selection activeCell="G4" sqref="G4:I4"/>
    </sheetView>
  </sheetViews>
  <sheetFormatPr defaultRowHeight="15" x14ac:dyDescent="0.25"/>
  <cols>
    <col min="1" max="1" width="3.7109375" style="5" customWidth="1"/>
    <col min="2" max="2" width="8.7109375" style="14" customWidth="1"/>
    <col min="3" max="3" width="30.7109375" style="5" customWidth="1"/>
    <col min="4" max="4" width="50.7109375" style="5" customWidth="1"/>
    <col min="5" max="5" width="15.7109375" style="4" customWidth="1"/>
    <col min="6" max="6" width="8.7109375" style="7" customWidth="1"/>
    <col min="7" max="8" width="20.7109375" style="4" customWidth="1"/>
    <col min="9" max="9" width="20.7109375" style="7" customWidth="1"/>
    <col min="10" max="15" width="20.7109375" style="5" customWidth="1"/>
    <col min="16" max="16384" width="9.140625" style="5"/>
  </cols>
  <sheetData>
    <row r="1" spans="2:13" s="8" customFormat="1" x14ac:dyDescent="0.25"/>
    <row r="2" spans="2:13" s="8" customFormat="1" x14ac:dyDescent="0.25">
      <c r="E2" s="9" t="s">
        <v>344</v>
      </c>
      <c r="K2" s="9" t="s">
        <v>347</v>
      </c>
    </row>
    <row r="3" spans="2:13" s="8" customFormat="1" x14ac:dyDescent="0.25"/>
    <row r="4" spans="2:13" s="8" customFormat="1" x14ac:dyDescent="0.25">
      <c r="E4" s="8" t="s">
        <v>348</v>
      </c>
      <c r="G4" s="61"/>
      <c r="H4" s="61"/>
      <c r="I4" s="61"/>
      <c r="K4" s="8" t="s">
        <v>346</v>
      </c>
      <c r="L4" s="61"/>
      <c r="M4" s="61"/>
    </row>
    <row r="5" spans="2:13" s="8" customFormat="1" x14ac:dyDescent="0.25">
      <c r="G5" s="5"/>
      <c r="H5" s="5"/>
      <c r="I5" s="5"/>
    </row>
    <row r="6" spans="2:13" s="8" customFormat="1" x14ac:dyDescent="0.25">
      <c r="E6" s="8" t="s">
        <v>345</v>
      </c>
      <c r="G6" s="61"/>
      <c r="H6" s="61"/>
      <c r="I6" s="61"/>
      <c r="K6" s="8" t="s">
        <v>354</v>
      </c>
      <c r="L6" s="30" t="s">
        <v>239</v>
      </c>
      <c r="M6" s="8" t="s">
        <v>349</v>
      </c>
    </row>
    <row r="7" spans="2:13" s="8" customFormat="1" x14ac:dyDescent="0.25">
      <c r="E7" s="8" t="s">
        <v>351</v>
      </c>
      <c r="G7" s="61"/>
      <c r="H7" s="61"/>
      <c r="I7" s="61"/>
    </row>
    <row r="8" spans="2:13" s="8" customFormat="1" x14ac:dyDescent="0.25">
      <c r="G8" s="5"/>
      <c r="H8" s="5"/>
      <c r="I8" s="5"/>
      <c r="K8" s="8" t="s">
        <v>286</v>
      </c>
      <c r="L8" s="29">
        <v>2025</v>
      </c>
      <c r="M8" s="8" t="s">
        <v>349</v>
      </c>
    </row>
    <row r="9" spans="2:13" s="8" customFormat="1" x14ac:dyDescent="0.25">
      <c r="E9" s="8" t="s">
        <v>335</v>
      </c>
      <c r="G9" s="61"/>
      <c r="H9" s="61"/>
      <c r="I9" s="61"/>
    </row>
    <row r="10" spans="2:13" s="8" customFormat="1" x14ac:dyDescent="0.25">
      <c r="G10" s="61"/>
      <c r="H10" s="61"/>
      <c r="I10" s="61"/>
      <c r="K10" s="8" t="s">
        <v>357</v>
      </c>
      <c r="L10" s="48">
        <f>IFERROR((L11+L12)/SUM(PZH!$H$2:$H$40),0)</f>
        <v>0</v>
      </c>
    </row>
    <row r="11" spans="2:13" s="8" customFormat="1" x14ac:dyDescent="0.25">
      <c r="C11" s="31" t="s">
        <v>358</v>
      </c>
      <c r="E11" s="8" t="s">
        <v>353</v>
      </c>
      <c r="G11" s="61"/>
      <c r="H11" s="61"/>
      <c r="I11" s="61"/>
      <c r="K11" s="8" t="s">
        <v>356</v>
      </c>
      <c r="L11" s="47">
        <f>SUM(bedragen)</f>
        <v>0</v>
      </c>
    </row>
    <row r="12" spans="2:13" s="8" customFormat="1" x14ac:dyDescent="0.25">
      <c r="E12" s="8" t="s">
        <v>352</v>
      </c>
      <c r="G12" s="61"/>
      <c r="H12" s="61"/>
      <c r="I12" s="61"/>
      <c r="K12" s="8" t="s">
        <v>366</v>
      </c>
      <c r="L12" s="47">
        <f>uitzonderingen*VLOOKUP(jaar,jaarindex,3,FALSE)/VLOOKUP(bronjaar,jaarindex,3,FALSE)</f>
        <v>0</v>
      </c>
    </row>
    <row r="13" spans="2:13" s="8" customFormat="1" ht="24.95" customHeight="1" x14ac:dyDescent="0.25"/>
    <row r="14" spans="2:13" s="12" customFormat="1" ht="15" customHeight="1" x14ac:dyDescent="0.25">
      <c r="B14" s="3" t="str" cm="1">
        <f t="array" aca="1" ref="B14:D14" ca="1">INDIRECT(formulier&amp;"ttb")</f>
        <v>PZH</v>
      </c>
      <c r="C14" s="3" t="str">
        <f ca="1"/>
        <v>HOOFDDOELTYPE</v>
      </c>
      <c r="D14" s="3" t="str">
        <f ca="1"/>
        <v>DOELTYPE</v>
      </c>
      <c r="E14" s="3" t="s">
        <v>236</v>
      </c>
      <c r="F14" s="3" t="s">
        <v>235</v>
      </c>
      <c r="G14" s="56" t="s">
        <v>301</v>
      </c>
      <c r="H14" s="11" t="s">
        <v>298</v>
      </c>
      <c r="I14" s="11" t="s">
        <v>299</v>
      </c>
      <c r="J14" s="11" t="s">
        <v>300</v>
      </c>
      <c r="K14" s="56" t="s">
        <v>302</v>
      </c>
      <c r="L14" s="56" t="s">
        <v>304</v>
      </c>
      <c r="M14" s="56" t="s">
        <v>303</v>
      </c>
    </row>
    <row r="15" spans="2:13" s="3" customFormat="1" ht="9.9499999999999993" customHeight="1" x14ac:dyDescent="0.25">
      <c r="B15" s="13"/>
      <c r="H15" s="11"/>
      <c r="I15" s="11"/>
      <c r="J15" s="11"/>
    </row>
    <row r="16" spans="2:13" x14ac:dyDescent="0.25">
      <c r="B16" s="14">
        <v>1</v>
      </c>
      <c r="C16" s="5" t="s">
        <v>245</v>
      </c>
      <c r="D16" s="5" t="s">
        <v>249</v>
      </c>
      <c r="E16" s="17">
        <f>VLOOKUP($B16,pzhqn,2,FALSE)</f>
        <v>0</v>
      </c>
      <c r="F16" s="18" t="s">
        <v>7</v>
      </c>
      <c r="G16" s="15">
        <f t="shared" ref="G16:G54" si="0">VLOOKUP(jaar,jaarindex,3,FALSE)*VLOOKUP(grond,grondsoort,2,FALSE)</f>
        <v>1.0820000000000001</v>
      </c>
      <c r="H16" s="47">
        <f t="shared" ref="H16:H54" si="1">IFERROR(VLOOKUP($B16,pzhc,9,FALSE)*1.3,"")</f>
        <v>28.6</v>
      </c>
      <c r="I16" s="47">
        <f t="shared" ref="I16:I54" si="2">IFERROR(VLOOKUP($B16,pzhc,10,FALSE)/VLOOKUP($B16,pzhc,11,FALSE)*1.3,"")</f>
        <v>964.6</v>
      </c>
      <c r="J16" s="47" t="str">
        <f t="shared" ref="J16:J54" si="3">IFERROR(VLOOKUP($B16,pzhc,12,FALSE)/VLOOKUP($B16,pzhc,13,FALSE)*1.3,"")</f>
        <v/>
      </c>
      <c r="K16" s="47">
        <f t="shared" ref="K16:K54" si="4">IFERROR($E16*$G16*H16,"")</f>
        <v>0</v>
      </c>
      <c r="L16" s="47">
        <f t="shared" ref="L16:L54" si="5">IFERROR($E16*$G16*I16,"")</f>
        <v>0</v>
      </c>
      <c r="M16" s="47" t="str">
        <f t="shared" ref="M16:M54" si="6">IFERROR($E16*$G16*J16,"")</f>
        <v/>
      </c>
    </row>
    <row r="17" spans="2:13" x14ac:dyDescent="0.25">
      <c r="B17" s="14">
        <v>2</v>
      </c>
      <c r="C17" s="5" t="s">
        <v>245</v>
      </c>
      <c r="D17" s="5" t="s">
        <v>254</v>
      </c>
      <c r="E17" s="17">
        <f t="shared" ref="E17:E54" si="7">VLOOKUP(B17,pzhqn,2,FALSE)</f>
        <v>0</v>
      </c>
      <c r="F17" s="18" t="s">
        <v>7</v>
      </c>
      <c r="G17" s="15">
        <f t="shared" si="0"/>
        <v>1.0820000000000001</v>
      </c>
      <c r="H17" s="47">
        <f t="shared" si="1"/>
        <v>3185</v>
      </c>
      <c r="I17" s="47" t="str">
        <f t="shared" si="2"/>
        <v/>
      </c>
      <c r="J17" s="47" t="str">
        <f t="shared" si="3"/>
        <v/>
      </c>
      <c r="K17" s="47">
        <f t="shared" si="4"/>
        <v>0</v>
      </c>
      <c r="L17" s="47" t="str">
        <f t="shared" si="5"/>
        <v/>
      </c>
      <c r="M17" s="47" t="str">
        <f t="shared" si="6"/>
        <v/>
      </c>
    </row>
    <row r="18" spans="2:13" x14ac:dyDescent="0.25">
      <c r="B18" s="14">
        <v>3</v>
      </c>
      <c r="C18" s="5" t="s">
        <v>245</v>
      </c>
      <c r="D18" s="5" t="s">
        <v>253</v>
      </c>
      <c r="E18" s="17">
        <f t="shared" si="7"/>
        <v>0</v>
      </c>
      <c r="F18" s="18" t="s">
        <v>145</v>
      </c>
      <c r="G18" s="15">
        <f t="shared" si="0"/>
        <v>1.0820000000000001</v>
      </c>
      <c r="H18" s="47">
        <f t="shared" si="1"/>
        <v>4.55</v>
      </c>
      <c r="I18" s="47">
        <f t="shared" si="2"/>
        <v>6.5</v>
      </c>
      <c r="J18" s="47">
        <f t="shared" si="3"/>
        <v>3.25</v>
      </c>
      <c r="K18" s="47">
        <f t="shared" si="4"/>
        <v>0</v>
      </c>
      <c r="L18" s="47">
        <f t="shared" si="5"/>
        <v>0</v>
      </c>
      <c r="M18" s="47">
        <f t="shared" si="6"/>
        <v>0</v>
      </c>
    </row>
    <row r="19" spans="2:13" x14ac:dyDescent="0.25">
      <c r="B19" s="14">
        <v>4</v>
      </c>
      <c r="C19" s="5" t="s">
        <v>245</v>
      </c>
      <c r="D19" s="5" t="s">
        <v>256</v>
      </c>
      <c r="E19" s="17">
        <f t="shared" si="7"/>
        <v>0</v>
      </c>
      <c r="F19" s="18" t="s">
        <v>260</v>
      </c>
      <c r="G19" s="15">
        <f t="shared" si="0"/>
        <v>1.0820000000000001</v>
      </c>
      <c r="H19" s="47">
        <f t="shared" si="1"/>
        <v>364</v>
      </c>
      <c r="I19" s="47">
        <f t="shared" si="2"/>
        <v>891.80000000000007</v>
      </c>
      <c r="J19" s="47">
        <f t="shared" si="3"/>
        <v>210.85999999999999</v>
      </c>
      <c r="K19" s="47">
        <f t="shared" si="4"/>
        <v>0</v>
      </c>
      <c r="L19" s="47">
        <f t="shared" si="5"/>
        <v>0</v>
      </c>
      <c r="M19" s="47">
        <f t="shared" si="6"/>
        <v>0</v>
      </c>
    </row>
    <row r="20" spans="2:13" x14ac:dyDescent="0.25">
      <c r="B20" s="14">
        <v>5</v>
      </c>
      <c r="C20" s="5" t="s">
        <v>245</v>
      </c>
      <c r="D20" s="5" t="s">
        <v>150</v>
      </c>
      <c r="E20" s="17">
        <f t="shared" si="7"/>
        <v>0</v>
      </c>
      <c r="F20" s="18" t="s">
        <v>7</v>
      </c>
      <c r="G20" s="15">
        <f t="shared" si="0"/>
        <v>1.0820000000000001</v>
      </c>
      <c r="H20" s="47">
        <f t="shared" si="1"/>
        <v>247</v>
      </c>
      <c r="I20" s="47" t="str">
        <f t="shared" si="2"/>
        <v/>
      </c>
      <c r="J20" s="47" t="str">
        <f t="shared" si="3"/>
        <v/>
      </c>
      <c r="K20" s="47">
        <f t="shared" si="4"/>
        <v>0</v>
      </c>
      <c r="L20" s="47" t="str">
        <f t="shared" si="5"/>
        <v/>
      </c>
      <c r="M20" s="47" t="str">
        <f t="shared" si="6"/>
        <v/>
      </c>
    </row>
    <row r="21" spans="2:13" x14ac:dyDescent="0.25">
      <c r="B21" s="14">
        <v>6</v>
      </c>
      <c r="C21" s="5" t="s">
        <v>245</v>
      </c>
      <c r="D21" s="5" t="s">
        <v>250</v>
      </c>
      <c r="E21" s="17">
        <f t="shared" si="7"/>
        <v>0</v>
      </c>
      <c r="F21" s="18" t="s">
        <v>7</v>
      </c>
      <c r="G21" s="15">
        <f t="shared" si="0"/>
        <v>1.0820000000000001</v>
      </c>
      <c r="H21" s="47">
        <f t="shared" si="1"/>
        <v>109876</v>
      </c>
      <c r="I21" s="47">
        <f t="shared" si="2"/>
        <v>819</v>
      </c>
      <c r="J21" s="47">
        <f t="shared" si="3"/>
        <v>8117.2000000000007</v>
      </c>
      <c r="K21" s="47">
        <f t="shared" si="4"/>
        <v>0</v>
      </c>
      <c r="L21" s="47">
        <f t="shared" si="5"/>
        <v>0</v>
      </c>
      <c r="M21" s="47">
        <f t="shared" si="6"/>
        <v>0</v>
      </c>
    </row>
    <row r="22" spans="2:13" x14ac:dyDescent="0.25">
      <c r="B22" s="14">
        <v>7</v>
      </c>
      <c r="C22" s="5" t="s">
        <v>246</v>
      </c>
      <c r="D22" s="5" t="s">
        <v>251</v>
      </c>
      <c r="E22" s="17">
        <f t="shared" si="7"/>
        <v>0</v>
      </c>
      <c r="F22" s="18" t="s">
        <v>7</v>
      </c>
      <c r="G22" s="15">
        <f t="shared" si="0"/>
        <v>1.0820000000000001</v>
      </c>
      <c r="H22" s="47">
        <f t="shared" si="1"/>
        <v>1274</v>
      </c>
      <c r="I22" s="47" t="str">
        <f t="shared" si="2"/>
        <v/>
      </c>
      <c r="J22" s="47" t="str">
        <f t="shared" si="3"/>
        <v/>
      </c>
      <c r="K22" s="47">
        <f t="shared" si="4"/>
        <v>0</v>
      </c>
      <c r="L22" s="47" t="str">
        <f t="shared" si="5"/>
        <v/>
      </c>
      <c r="M22" s="47" t="str">
        <f t="shared" si="6"/>
        <v/>
      </c>
    </row>
    <row r="23" spans="2:13" x14ac:dyDescent="0.25">
      <c r="B23" s="14">
        <v>8</v>
      </c>
      <c r="C23" s="5" t="s">
        <v>246</v>
      </c>
      <c r="D23" s="5" t="s">
        <v>372</v>
      </c>
      <c r="E23" s="17">
        <f t="shared" ref="E23" si="8">VLOOKUP(B23,pzhqn,2,FALSE)</f>
        <v>0</v>
      </c>
      <c r="F23" s="18" t="s">
        <v>7</v>
      </c>
      <c r="G23" s="15">
        <f t="shared" si="0"/>
        <v>1.0820000000000001</v>
      </c>
      <c r="H23" s="47">
        <f t="shared" si="1"/>
        <v>9594</v>
      </c>
      <c r="I23" s="47" t="str">
        <f t="shared" si="2"/>
        <v/>
      </c>
      <c r="J23" s="47">
        <f t="shared" si="3"/>
        <v>544.96</v>
      </c>
      <c r="K23" s="47">
        <f t="shared" ref="K23" si="9">IFERROR($E23*$G23*H23,"")</f>
        <v>0</v>
      </c>
      <c r="L23" s="47" t="str">
        <f t="shared" ref="L23" si="10">IFERROR($E23*$G23*I23,"")</f>
        <v/>
      </c>
      <c r="M23" s="47">
        <f t="shared" ref="M23" si="11">IFERROR($E23*$G23*J23,"")</f>
        <v>0</v>
      </c>
    </row>
    <row r="24" spans="2:13" x14ac:dyDescent="0.25">
      <c r="B24" s="14">
        <v>9</v>
      </c>
      <c r="C24" s="5" t="s">
        <v>246</v>
      </c>
      <c r="D24" s="5" t="s">
        <v>252</v>
      </c>
      <c r="E24" s="17">
        <f t="shared" si="7"/>
        <v>0</v>
      </c>
      <c r="F24" s="18" t="s">
        <v>7</v>
      </c>
      <c r="G24" s="15">
        <f t="shared" si="0"/>
        <v>1.0820000000000001</v>
      </c>
      <c r="H24" s="47">
        <f t="shared" si="1"/>
        <v>4979</v>
      </c>
      <c r="I24" s="47" t="str">
        <f t="shared" si="2"/>
        <v/>
      </c>
      <c r="J24" s="47">
        <f t="shared" si="3"/>
        <v>544.96</v>
      </c>
      <c r="K24" s="47">
        <f t="shared" si="4"/>
        <v>0</v>
      </c>
      <c r="L24" s="47" t="str">
        <f t="shared" si="5"/>
        <v/>
      </c>
      <c r="M24" s="47">
        <f t="shared" si="6"/>
        <v>0</v>
      </c>
    </row>
    <row r="25" spans="2:13" x14ac:dyDescent="0.25">
      <c r="B25" s="14">
        <v>10</v>
      </c>
      <c r="C25" s="5" t="s">
        <v>246</v>
      </c>
      <c r="D25" s="5" t="s">
        <v>273</v>
      </c>
      <c r="E25" s="17">
        <f t="shared" si="7"/>
        <v>0</v>
      </c>
      <c r="F25" s="18" t="s">
        <v>7</v>
      </c>
      <c r="G25" s="15">
        <f t="shared" si="0"/>
        <v>1.0820000000000001</v>
      </c>
      <c r="H25" s="47">
        <f t="shared" si="1"/>
        <v>1222</v>
      </c>
      <c r="I25" s="47" t="str">
        <f t="shared" si="2"/>
        <v/>
      </c>
      <c r="J25" s="47" t="str">
        <f t="shared" si="3"/>
        <v/>
      </c>
      <c r="K25" s="47">
        <f t="shared" si="4"/>
        <v>0</v>
      </c>
      <c r="L25" s="47" t="str">
        <f t="shared" si="5"/>
        <v/>
      </c>
      <c r="M25" s="47" t="str">
        <f t="shared" si="6"/>
        <v/>
      </c>
    </row>
    <row r="26" spans="2:13" x14ac:dyDescent="0.25">
      <c r="B26" s="14">
        <v>11</v>
      </c>
      <c r="C26" s="5" t="s">
        <v>246</v>
      </c>
      <c r="D26" s="5" t="s">
        <v>283</v>
      </c>
      <c r="E26" s="17">
        <f t="shared" si="7"/>
        <v>0</v>
      </c>
      <c r="F26" s="18" t="s">
        <v>7</v>
      </c>
      <c r="G26" s="15">
        <f t="shared" si="0"/>
        <v>1.0820000000000001</v>
      </c>
      <c r="H26" s="47">
        <f t="shared" si="1"/>
        <v>240.5</v>
      </c>
      <c r="I26" s="47" t="str">
        <f t="shared" si="2"/>
        <v/>
      </c>
      <c r="J26" s="47">
        <f t="shared" si="3"/>
        <v>117</v>
      </c>
      <c r="K26" s="47">
        <f t="shared" si="4"/>
        <v>0</v>
      </c>
      <c r="L26" s="47" t="str">
        <f t="shared" si="5"/>
        <v/>
      </c>
      <c r="M26" s="47">
        <f t="shared" si="6"/>
        <v>0</v>
      </c>
    </row>
    <row r="27" spans="2:13" x14ac:dyDescent="0.25">
      <c r="B27" s="14">
        <v>12</v>
      </c>
      <c r="C27" s="5" t="s">
        <v>246</v>
      </c>
      <c r="D27" s="5" t="s">
        <v>284</v>
      </c>
      <c r="E27" s="17">
        <f t="shared" si="7"/>
        <v>0</v>
      </c>
      <c r="F27" s="18" t="s">
        <v>7</v>
      </c>
      <c r="G27" s="15">
        <f t="shared" si="0"/>
        <v>1.0820000000000001</v>
      </c>
      <c r="H27" s="47">
        <f t="shared" si="1"/>
        <v>715</v>
      </c>
      <c r="I27" s="47" t="str">
        <f t="shared" si="2"/>
        <v/>
      </c>
      <c r="J27" s="47" t="str">
        <f t="shared" si="3"/>
        <v/>
      </c>
      <c r="K27" s="47">
        <f t="shared" si="4"/>
        <v>0</v>
      </c>
      <c r="L27" s="47" t="str">
        <f t="shared" si="5"/>
        <v/>
      </c>
      <c r="M27" s="47" t="str">
        <f t="shared" si="6"/>
        <v/>
      </c>
    </row>
    <row r="28" spans="2:13" x14ac:dyDescent="0.25">
      <c r="B28" s="14">
        <v>13</v>
      </c>
      <c r="C28" s="5" t="s">
        <v>246</v>
      </c>
      <c r="D28" s="5" t="s">
        <v>157</v>
      </c>
      <c r="E28" s="17">
        <f t="shared" si="7"/>
        <v>0</v>
      </c>
      <c r="F28" s="18" t="s">
        <v>7</v>
      </c>
      <c r="G28" s="15">
        <f t="shared" si="0"/>
        <v>1.0820000000000001</v>
      </c>
      <c r="H28" s="47">
        <f t="shared" si="1"/>
        <v>520</v>
      </c>
      <c r="I28" s="47" t="str">
        <f t="shared" si="2"/>
        <v/>
      </c>
      <c r="J28" s="47" t="str">
        <f t="shared" si="3"/>
        <v/>
      </c>
      <c r="K28" s="47">
        <f t="shared" si="4"/>
        <v>0</v>
      </c>
      <c r="L28" s="47" t="str">
        <f t="shared" si="5"/>
        <v/>
      </c>
      <c r="M28" s="47" t="str">
        <f t="shared" si="6"/>
        <v/>
      </c>
    </row>
    <row r="29" spans="2:13" x14ac:dyDescent="0.25">
      <c r="B29" s="14">
        <v>14</v>
      </c>
      <c r="C29" s="5" t="s">
        <v>247</v>
      </c>
      <c r="D29" s="5" t="s">
        <v>275</v>
      </c>
      <c r="E29" s="17">
        <f t="shared" si="7"/>
        <v>0</v>
      </c>
      <c r="F29" s="18" t="s">
        <v>7</v>
      </c>
      <c r="G29" s="15">
        <f t="shared" si="0"/>
        <v>1.0820000000000001</v>
      </c>
      <c r="H29" s="47">
        <f t="shared" si="1"/>
        <v>0</v>
      </c>
      <c r="I29" s="47" t="str">
        <f t="shared" si="2"/>
        <v/>
      </c>
      <c r="J29" s="47" t="str">
        <f t="shared" si="3"/>
        <v/>
      </c>
      <c r="K29" s="47">
        <f t="shared" si="4"/>
        <v>0</v>
      </c>
      <c r="L29" s="47" t="str">
        <f t="shared" si="5"/>
        <v/>
      </c>
      <c r="M29" s="47" t="str">
        <f t="shared" si="6"/>
        <v/>
      </c>
    </row>
    <row r="30" spans="2:13" x14ac:dyDescent="0.25">
      <c r="B30" s="14">
        <v>15</v>
      </c>
      <c r="C30" s="5" t="s">
        <v>247</v>
      </c>
      <c r="D30" s="5" t="s">
        <v>164</v>
      </c>
      <c r="E30" s="17">
        <f t="shared" si="7"/>
        <v>0</v>
      </c>
      <c r="F30" s="18" t="s">
        <v>7</v>
      </c>
      <c r="G30" s="15">
        <f t="shared" si="0"/>
        <v>1.0820000000000001</v>
      </c>
      <c r="H30" s="47">
        <f t="shared" si="1"/>
        <v>52</v>
      </c>
      <c r="I30" s="47" t="str">
        <f t="shared" si="2"/>
        <v/>
      </c>
      <c r="J30" s="47" t="str">
        <f t="shared" si="3"/>
        <v/>
      </c>
      <c r="K30" s="47">
        <f t="shared" si="4"/>
        <v>0</v>
      </c>
      <c r="L30" s="47" t="str">
        <f t="shared" si="5"/>
        <v/>
      </c>
      <c r="M30" s="47" t="str">
        <f t="shared" si="6"/>
        <v/>
      </c>
    </row>
    <row r="31" spans="2:13" x14ac:dyDescent="0.25">
      <c r="B31" s="14">
        <v>16</v>
      </c>
      <c r="C31" s="5" t="s">
        <v>247</v>
      </c>
      <c r="D31" s="5" t="s">
        <v>168</v>
      </c>
      <c r="E31" s="17">
        <f t="shared" si="7"/>
        <v>0</v>
      </c>
      <c r="F31" s="18" t="s">
        <v>7</v>
      </c>
      <c r="G31" s="15">
        <f t="shared" si="0"/>
        <v>1.0820000000000001</v>
      </c>
      <c r="H31" s="47">
        <f t="shared" si="1"/>
        <v>8411</v>
      </c>
      <c r="I31" s="47" t="str">
        <f t="shared" si="2"/>
        <v/>
      </c>
      <c r="J31" s="47">
        <f t="shared" si="3"/>
        <v>2294.5</v>
      </c>
      <c r="K31" s="47">
        <f t="shared" si="4"/>
        <v>0</v>
      </c>
      <c r="L31" s="47" t="str">
        <f t="shared" si="5"/>
        <v/>
      </c>
      <c r="M31" s="47">
        <f t="shared" si="6"/>
        <v>0</v>
      </c>
    </row>
    <row r="32" spans="2:13" x14ac:dyDescent="0.25">
      <c r="B32" s="14">
        <v>17</v>
      </c>
      <c r="C32" s="5" t="s">
        <v>247</v>
      </c>
      <c r="D32" s="5" t="s">
        <v>282</v>
      </c>
      <c r="E32" s="17">
        <f t="shared" si="7"/>
        <v>0</v>
      </c>
      <c r="F32" s="18" t="s">
        <v>7</v>
      </c>
      <c r="G32" s="15">
        <f t="shared" si="0"/>
        <v>1.0820000000000001</v>
      </c>
      <c r="H32" s="47">
        <f t="shared" si="1"/>
        <v>1339</v>
      </c>
      <c r="I32" s="47">
        <f t="shared" si="2"/>
        <v>650</v>
      </c>
      <c r="J32" s="47" t="str">
        <f t="shared" si="3"/>
        <v/>
      </c>
      <c r="K32" s="47">
        <f t="shared" si="4"/>
        <v>0</v>
      </c>
      <c r="L32" s="47">
        <f t="shared" si="5"/>
        <v>0</v>
      </c>
      <c r="M32" s="47" t="str">
        <f t="shared" si="6"/>
        <v/>
      </c>
    </row>
    <row r="33" spans="2:13" x14ac:dyDescent="0.25">
      <c r="B33" s="14">
        <v>18</v>
      </c>
      <c r="C33" s="5" t="s">
        <v>247</v>
      </c>
      <c r="D33" s="5" t="s">
        <v>276</v>
      </c>
      <c r="E33" s="17">
        <f t="shared" si="7"/>
        <v>0</v>
      </c>
      <c r="F33" s="18" t="s">
        <v>260</v>
      </c>
      <c r="G33" s="15">
        <f t="shared" si="0"/>
        <v>1.0820000000000001</v>
      </c>
      <c r="H33" s="47">
        <f t="shared" si="1"/>
        <v>0</v>
      </c>
      <c r="I33" s="47" t="str">
        <f t="shared" si="2"/>
        <v/>
      </c>
      <c r="J33" s="47" t="str">
        <f t="shared" si="3"/>
        <v/>
      </c>
      <c r="K33" s="47">
        <f t="shared" si="4"/>
        <v>0</v>
      </c>
      <c r="L33" s="47" t="str">
        <f t="shared" si="5"/>
        <v/>
      </c>
      <c r="M33" s="47" t="str">
        <f t="shared" si="6"/>
        <v/>
      </c>
    </row>
    <row r="34" spans="2:13" x14ac:dyDescent="0.25">
      <c r="B34" s="14">
        <v>19</v>
      </c>
      <c r="C34" s="5" t="s">
        <v>247</v>
      </c>
      <c r="D34" s="5" t="s">
        <v>277</v>
      </c>
      <c r="E34" s="17">
        <f t="shared" si="7"/>
        <v>0</v>
      </c>
      <c r="F34" s="18" t="s">
        <v>260</v>
      </c>
      <c r="G34" s="15">
        <f t="shared" si="0"/>
        <v>1.0820000000000001</v>
      </c>
      <c r="H34" s="47">
        <f t="shared" si="1"/>
        <v>663</v>
      </c>
      <c r="I34" s="47">
        <f t="shared" si="2"/>
        <v>569.4</v>
      </c>
      <c r="J34" s="47" t="str">
        <f t="shared" si="3"/>
        <v/>
      </c>
      <c r="K34" s="47">
        <f t="shared" si="4"/>
        <v>0</v>
      </c>
      <c r="L34" s="47">
        <f t="shared" si="5"/>
        <v>0</v>
      </c>
      <c r="M34" s="47" t="str">
        <f t="shared" si="6"/>
        <v/>
      </c>
    </row>
    <row r="35" spans="2:13" x14ac:dyDescent="0.25">
      <c r="B35" s="14">
        <v>20</v>
      </c>
      <c r="C35" s="5" t="s">
        <v>247</v>
      </c>
      <c r="D35" s="5" t="s">
        <v>278</v>
      </c>
      <c r="E35" s="17">
        <f t="shared" si="7"/>
        <v>0</v>
      </c>
      <c r="F35" s="18" t="s">
        <v>260</v>
      </c>
      <c r="G35" s="15">
        <f t="shared" si="0"/>
        <v>1.0820000000000001</v>
      </c>
      <c r="H35" s="47">
        <f t="shared" si="1"/>
        <v>227.5</v>
      </c>
      <c r="I35" s="47" t="str">
        <f t="shared" si="2"/>
        <v/>
      </c>
      <c r="J35" s="47" t="str">
        <f t="shared" si="3"/>
        <v/>
      </c>
      <c r="K35" s="47">
        <f t="shared" si="4"/>
        <v>0</v>
      </c>
      <c r="L35" s="47" t="str">
        <f t="shared" si="5"/>
        <v/>
      </c>
      <c r="M35" s="47" t="str">
        <f t="shared" si="6"/>
        <v/>
      </c>
    </row>
    <row r="36" spans="2:13" x14ac:dyDescent="0.25">
      <c r="B36" s="14">
        <v>21</v>
      </c>
      <c r="C36" s="5" t="s">
        <v>247</v>
      </c>
      <c r="D36" s="5" t="s">
        <v>264</v>
      </c>
      <c r="E36" s="17">
        <f t="shared" si="7"/>
        <v>0</v>
      </c>
      <c r="F36" s="18" t="s">
        <v>260</v>
      </c>
      <c r="G36" s="15">
        <f t="shared" si="0"/>
        <v>1.0820000000000001</v>
      </c>
      <c r="H36" s="47">
        <f t="shared" si="1"/>
        <v>1976</v>
      </c>
      <c r="I36" s="47" t="str">
        <f t="shared" si="2"/>
        <v/>
      </c>
      <c r="J36" s="47" t="str">
        <f t="shared" si="3"/>
        <v/>
      </c>
      <c r="K36" s="47">
        <f t="shared" si="4"/>
        <v>0</v>
      </c>
      <c r="L36" s="47" t="str">
        <f t="shared" si="5"/>
        <v/>
      </c>
      <c r="M36" s="47" t="str">
        <f t="shared" si="6"/>
        <v/>
      </c>
    </row>
    <row r="37" spans="2:13" x14ac:dyDescent="0.25">
      <c r="B37" s="14">
        <v>22</v>
      </c>
      <c r="C37" s="5" t="s">
        <v>247</v>
      </c>
      <c r="D37" s="5" t="s">
        <v>265</v>
      </c>
      <c r="E37" s="17">
        <f t="shared" si="7"/>
        <v>0</v>
      </c>
      <c r="F37" s="18" t="s">
        <v>260</v>
      </c>
      <c r="G37" s="15">
        <f t="shared" si="0"/>
        <v>1.0820000000000001</v>
      </c>
      <c r="H37" s="47">
        <f t="shared" si="1"/>
        <v>572</v>
      </c>
      <c r="I37" s="47" t="str">
        <f t="shared" si="2"/>
        <v/>
      </c>
      <c r="J37" s="47">
        <f t="shared" si="3"/>
        <v>13563.42</v>
      </c>
      <c r="K37" s="47">
        <f t="shared" si="4"/>
        <v>0</v>
      </c>
      <c r="L37" s="47" t="str">
        <f t="shared" si="5"/>
        <v/>
      </c>
      <c r="M37" s="47">
        <f t="shared" si="6"/>
        <v>0</v>
      </c>
    </row>
    <row r="38" spans="2:13" x14ac:dyDescent="0.25">
      <c r="B38" s="14">
        <v>23</v>
      </c>
      <c r="C38" s="5" t="s">
        <v>247</v>
      </c>
      <c r="D38" s="5" t="s">
        <v>266</v>
      </c>
      <c r="E38" s="17">
        <f t="shared" si="7"/>
        <v>0</v>
      </c>
      <c r="F38" s="18" t="s">
        <v>260</v>
      </c>
      <c r="G38" s="15">
        <f t="shared" si="0"/>
        <v>1.0820000000000001</v>
      </c>
      <c r="H38" s="47">
        <f t="shared" si="1"/>
        <v>3185</v>
      </c>
      <c r="I38" s="47">
        <f t="shared" si="2"/>
        <v>1842.1000000000001</v>
      </c>
      <c r="J38" s="47" t="str">
        <f t="shared" si="3"/>
        <v/>
      </c>
      <c r="K38" s="47">
        <f t="shared" si="4"/>
        <v>0</v>
      </c>
      <c r="L38" s="47">
        <f t="shared" si="5"/>
        <v>0</v>
      </c>
      <c r="M38" s="47" t="str">
        <f t="shared" si="6"/>
        <v/>
      </c>
    </row>
    <row r="39" spans="2:13" x14ac:dyDescent="0.25">
      <c r="B39" s="14">
        <v>24</v>
      </c>
      <c r="C39" s="5" t="s">
        <v>247</v>
      </c>
      <c r="D39" s="5" t="s">
        <v>262</v>
      </c>
      <c r="E39" s="17">
        <f t="shared" si="7"/>
        <v>0</v>
      </c>
      <c r="F39" s="18" t="s">
        <v>145</v>
      </c>
      <c r="G39" s="15">
        <f t="shared" si="0"/>
        <v>1.0820000000000001</v>
      </c>
      <c r="H39" s="47">
        <f t="shared" si="1"/>
        <v>325</v>
      </c>
      <c r="I39" s="47">
        <f t="shared" si="2"/>
        <v>216.66666666666666</v>
      </c>
      <c r="J39" s="47">
        <f t="shared" si="3"/>
        <v>433.33333333333331</v>
      </c>
      <c r="K39" s="47">
        <f t="shared" si="4"/>
        <v>0</v>
      </c>
      <c r="L39" s="47">
        <f t="shared" si="5"/>
        <v>0</v>
      </c>
      <c r="M39" s="47">
        <f t="shared" si="6"/>
        <v>0</v>
      </c>
    </row>
    <row r="40" spans="2:13" x14ac:dyDescent="0.25">
      <c r="B40" s="14">
        <v>25</v>
      </c>
      <c r="C40" s="5" t="s">
        <v>247</v>
      </c>
      <c r="D40" s="5" t="s">
        <v>268</v>
      </c>
      <c r="E40" s="17">
        <f t="shared" si="7"/>
        <v>0</v>
      </c>
      <c r="F40" s="18" t="s">
        <v>145</v>
      </c>
      <c r="G40" s="15">
        <f t="shared" si="0"/>
        <v>1.0820000000000001</v>
      </c>
      <c r="H40" s="47">
        <f t="shared" si="1"/>
        <v>195</v>
      </c>
      <c r="I40" s="47">
        <f t="shared" si="2"/>
        <v>162.5</v>
      </c>
      <c r="J40" s="47">
        <f t="shared" si="3"/>
        <v>162.5</v>
      </c>
      <c r="K40" s="47">
        <f t="shared" si="4"/>
        <v>0</v>
      </c>
      <c r="L40" s="47">
        <f t="shared" si="5"/>
        <v>0</v>
      </c>
      <c r="M40" s="47">
        <f t="shared" si="6"/>
        <v>0</v>
      </c>
    </row>
    <row r="41" spans="2:13" x14ac:dyDescent="0.25">
      <c r="B41" s="14">
        <v>26</v>
      </c>
      <c r="C41" s="5" t="s">
        <v>247</v>
      </c>
      <c r="D41" s="5" t="s">
        <v>269</v>
      </c>
      <c r="E41" s="17">
        <f t="shared" si="7"/>
        <v>0</v>
      </c>
      <c r="F41" s="18" t="s">
        <v>145</v>
      </c>
      <c r="G41" s="15">
        <f t="shared" si="0"/>
        <v>1.0820000000000001</v>
      </c>
      <c r="H41" s="47">
        <f t="shared" si="1"/>
        <v>533</v>
      </c>
      <c r="I41" s="47" t="str">
        <f t="shared" si="2"/>
        <v/>
      </c>
      <c r="J41" s="47">
        <f t="shared" si="3"/>
        <v>145.6</v>
      </c>
      <c r="K41" s="47">
        <f t="shared" si="4"/>
        <v>0</v>
      </c>
      <c r="L41" s="47" t="str">
        <f t="shared" si="5"/>
        <v/>
      </c>
      <c r="M41" s="47">
        <f t="shared" si="6"/>
        <v>0</v>
      </c>
    </row>
    <row r="42" spans="2:13" x14ac:dyDescent="0.25">
      <c r="B42" s="14">
        <v>27</v>
      </c>
      <c r="C42" s="5" t="s">
        <v>247</v>
      </c>
      <c r="D42" s="5" t="s">
        <v>263</v>
      </c>
      <c r="E42" s="17">
        <f t="shared" si="7"/>
        <v>0</v>
      </c>
      <c r="F42" s="18" t="s">
        <v>145</v>
      </c>
      <c r="G42" s="15">
        <f t="shared" si="0"/>
        <v>1.0820000000000001</v>
      </c>
      <c r="H42" s="47">
        <f t="shared" si="1"/>
        <v>20.8</v>
      </c>
      <c r="I42" s="47" t="str">
        <f t="shared" si="2"/>
        <v/>
      </c>
      <c r="J42" s="47">
        <f t="shared" si="3"/>
        <v>110.93333333333334</v>
      </c>
      <c r="K42" s="47">
        <f t="shared" si="4"/>
        <v>0</v>
      </c>
      <c r="L42" s="47" t="str">
        <f t="shared" si="5"/>
        <v/>
      </c>
      <c r="M42" s="47">
        <f t="shared" si="6"/>
        <v>0</v>
      </c>
    </row>
    <row r="43" spans="2:13" x14ac:dyDescent="0.25">
      <c r="B43" s="14">
        <v>28</v>
      </c>
      <c r="C43" s="5" t="s">
        <v>243</v>
      </c>
      <c r="D43" s="5" t="s">
        <v>255</v>
      </c>
      <c r="E43" s="17">
        <f t="shared" si="7"/>
        <v>0</v>
      </c>
      <c r="F43" s="18" t="s">
        <v>261</v>
      </c>
      <c r="G43" s="15">
        <f t="shared" si="0"/>
        <v>1.0820000000000001</v>
      </c>
      <c r="H43" s="47">
        <f t="shared" si="1"/>
        <v>22.1</v>
      </c>
      <c r="I43" s="47">
        <f t="shared" si="2"/>
        <v>95.333333333333329</v>
      </c>
      <c r="J43" s="47">
        <f t="shared" si="3"/>
        <v>124.36666666666667</v>
      </c>
      <c r="K43" s="47">
        <f t="shared" si="4"/>
        <v>0</v>
      </c>
      <c r="L43" s="47">
        <f t="shared" si="5"/>
        <v>0</v>
      </c>
      <c r="M43" s="47">
        <f t="shared" si="6"/>
        <v>0</v>
      </c>
    </row>
    <row r="44" spans="2:13" x14ac:dyDescent="0.25">
      <c r="B44" s="14">
        <v>29</v>
      </c>
      <c r="C44" s="5" t="s">
        <v>243</v>
      </c>
      <c r="D44" s="5" t="s">
        <v>267</v>
      </c>
      <c r="E44" s="17">
        <f t="shared" si="7"/>
        <v>0</v>
      </c>
      <c r="F44" s="18" t="s">
        <v>261</v>
      </c>
      <c r="G44" s="15">
        <f t="shared" si="0"/>
        <v>1.0820000000000001</v>
      </c>
      <c r="H44" s="47">
        <f t="shared" si="1"/>
        <v>71.5</v>
      </c>
      <c r="I44" s="47">
        <f t="shared" si="2"/>
        <v>5.2</v>
      </c>
      <c r="J44" s="47">
        <f t="shared" si="3"/>
        <v>95.333333333333329</v>
      </c>
      <c r="K44" s="47">
        <f t="shared" si="4"/>
        <v>0</v>
      </c>
      <c r="L44" s="47">
        <f t="shared" si="5"/>
        <v>0</v>
      </c>
      <c r="M44" s="47">
        <f t="shared" si="6"/>
        <v>0</v>
      </c>
    </row>
    <row r="45" spans="2:13" x14ac:dyDescent="0.25">
      <c r="B45" s="14">
        <v>30</v>
      </c>
      <c r="C45" s="5" t="s">
        <v>243</v>
      </c>
      <c r="D45" s="5" t="s">
        <v>270</v>
      </c>
      <c r="E45" s="17">
        <f t="shared" si="7"/>
        <v>0</v>
      </c>
      <c r="F45" s="18" t="s">
        <v>261</v>
      </c>
      <c r="G45" s="15">
        <f t="shared" si="0"/>
        <v>1.0820000000000001</v>
      </c>
      <c r="H45" s="47">
        <f t="shared" si="1"/>
        <v>78</v>
      </c>
      <c r="I45" s="47">
        <f t="shared" si="2"/>
        <v>202.8</v>
      </c>
      <c r="J45" s="47" t="str">
        <f t="shared" si="3"/>
        <v/>
      </c>
      <c r="K45" s="47">
        <f t="shared" si="4"/>
        <v>0</v>
      </c>
      <c r="L45" s="47">
        <f t="shared" si="5"/>
        <v>0</v>
      </c>
      <c r="M45" s="47" t="str">
        <f t="shared" si="6"/>
        <v/>
      </c>
    </row>
    <row r="46" spans="2:13" x14ac:dyDescent="0.25">
      <c r="B46" s="14">
        <v>31</v>
      </c>
      <c r="C46" s="5" t="s">
        <v>243</v>
      </c>
      <c r="D46" s="5" t="s">
        <v>257</v>
      </c>
      <c r="E46" s="17">
        <f t="shared" si="7"/>
        <v>0</v>
      </c>
      <c r="F46" s="18" t="s">
        <v>260</v>
      </c>
      <c r="G46" s="15">
        <f t="shared" si="0"/>
        <v>1.0820000000000001</v>
      </c>
      <c r="H46" s="47">
        <f t="shared" si="1"/>
        <v>19.5</v>
      </c>
      <c r="I46" s="47">
        <f t="shared" si="2"/>
        <v>65</v>
      </c>
      <c r="J46" s="47" t="str">
        <f t="shared" si="3"/>
        <v/>
      </c>
      <c r="K46" s="47">
        <f t="shared" si="4"/>
        <v>0</v>
      </c>
      <c r="L46" s="47">
        <f t="shared" si="5"/>
        <v>0</v>
      </c>
      <c r="M46" s="47" t="str">
        <f t="shared" si="6"/>
        <v/>
      </c>
    </row>
    <row r="47" spans="2:13" x14ac:dyDescent="0.25">
      <c r="B47" s="14">
        <v>32</v>
      </c>
      <c r="C47" s="5" t="s">
        <v>243</v>
      </c>
      <c r="D47" s="5" t="s">
        <v>258</v>
      </c>
      <c r="E47" s="17">
        <f t="shared" si="7"/>
        <v>0</v>
      </c>
      <c r="F47" s="18" t="s">
        <v>260</v>
      </c>
      <c r="G47" s="15">
        <f t="shared" si="0"/>
        <v>1.0820000000000001</v>
      </c>
      <c r="H47" s="47">
        <f t="shared" si="1"/>
        <v>1105</v>
      </c>
      <c r="I47" s="47">
        <f t="shared" si="2"/>
        <v>390</v>
      </c>
      <c r="J47" s="47" t="str">
        <f t="shared" si="3"/>
        <v/>
      </c>
      <c r="K47" s="47">
        <f t="shared" si="4"/>
        <v>0</v>
      </c>
      <c r="L47" s="47">
        <f t="shared" si="5"/>
        <v>0</v>
      </c>
      <c r="M47" s="47" t="str">
        <f t="shared" si="6"/>
        <v/>
      </c>
    </row>
    <row r="48" spans="2:13" x14ac:dyDescent="0.25">
      <c r="B48" s="14">
        <v>33</v>
      </c>
      <c r="C48" s="5" t="s">
        <v>243</v>
      </c>
      <c r="D48" s="5" t="s">
        <v>259</v>
      </c>
      <c r="E48" s="17">
        <f t="shared" si="7"/>
        <v>0</v>
      </c>
      <c r="F48" s="18" t="s">
        <v>260</v>
      </c>
      <c r="G48" s="15">
        <f t="shared" si="0"/>
        <v>1.0820000000000001</v>
      </c>
      <c r="H48" s="47">
        <f t="shared" si="1"/>
        <v>2587</v>
      </c>
      <c r="I48" s="47" t="str">
        <f t="shared" si="2"/>
        <v/>
      </c>
      <c r="J48" s="47" t="str">
        <f t="shared" si="3"/>
        <v/>
      </c>
      <c r="K48" s="47">
        <f t="shared" si="4"/>
        <v>0</v>
      </c>
      <c r="L48" s="47" t="str">
        <f t="shared" si="5"/>
        <v/>
      </c>
      <c r="M48" s="47" t="str">
        <f t="shared" si="6"/>
        <v/>
      </c>
    </row>
    <row r="49" spans="2:13" x14ac:dyDescent="0.25">
      <c r="B49" s="14">
        <v>34</v>
      </c>
      <c r="C49" s="5" t="s">
        <v>243</v>
      </c>
      <c r="D49" s="5" t="s">
        <v>272</v>
      </c>
      <c r="E49" s="17">
        <f t="shared" si="7"/>
        <v>0</v>
      </c>
      <c r="F49" s="18" t="s">
        <v>260</v>
      </c>
      <c r="G49" s="15">
        <f t="shared" si="0"/>
        <v>1.0820000000000001</v>
      </c>
      <c r="H49" s="47">
        <f t="shared" si="1"/>
        <v>507</v>
      </c>
      <c r="I49" s="47">
        <f t="shared" si="2"/>
        <v>1092</v>
      </c>
      <c r="J49" s="47" t="str">
        <f t="shared" si="3"/>
        <v/>
      </c>
      <c r="K49" s="47">
        <f t="shared" si="4"/>
        <v>0</v>
      </c>
      <c r="L49" s="47">
        <f t="shared" si="5"/>
        <v>0</v>
      </c>
      <c r="M49" s="47" t="str">
        <f t="shared" si="6"/>
        <v/>
      </c>
    </row>
    <row r="50" spans="2:13" x14ac:dyDescent="0.25">
      <c r="B50" s="14">
        <v>35</v>
      </c>
      <c r="C50" s="5" t="s">
        <v>244</v>
      </c>
      <c r="D50" s="5" t="s">
        <v>285</v>
      </c>
      <c r="E50" s="17">
        <f t="shared" si="7"/>
        <v>0</v>
      </c>
      <c r="F50" s="18" t="s">
        <v>145</v>
      </c>
      <c r="G50" s="15">
        <f t="shared" si="0"/>
        <v>1.0820000000000001</v>
      </c>
      <c r="H50" s="47">
        <f t="shared" si="1"/>
        <v>4836</v>
      </c>
      <c r="I50" s="47">
        <f t="shared" si="2"/>
        <v>4011.8</v>
      </c>
      <c r="J50" s="47">
        <f t="shared" si="3"/>
        <v>1690</v>
      </c>
      <c r="K50" s="47">
        <f t="shared" si="4"/>
        <v>0</v>
      </c>
      <c r="L50" s="47">
        <f t="shared" si="5"/>
        <v>0</v>
      </c>
      <c r="M50" s="47">
        <f t="shared" si="6"/>
        <v>0</v>
      </c>
    </row>
    <row r="51" spans="2:13" x14ac:dyDescent="0.25">
      <c r="B51" s="14">
        <v>36</v>
      </c>
      <c r="C51" s="5" t="s">
        <v>244</v>
      </c>
      <c r="D51" s="5" t="s">
        <v>279</v>
      </c>
      <c r="E51" s="17">
        <f t="shared" si="7"/>
        <v>0</v>
      </c>
      <c r="F51" s="18" t="s">
        <v>261</v>
      </c>
      <c r="G51" s="15">
        <f t="shared" si="0"/>
        <v>1.0820000000000001</v>
      </c>
      <c r="H51" s="47">
        <f t="shared" si="1"/>
        <v>97.5</v>
      </c>
      <c r="I51" s="47" t="str">
        <f t="shared" si="2"/>
        <v/>
      </c>
      <c r="J51" s="47" t="str">
        <f t="shared" si="3"/>
        <v/>
      </c>
      <c r="K51" s="47">
        <f t="shared" si="4"/>
        <v>0</v>
      </c>
      <c r="L51" s="47" t="str">
        <f t="shared" si="5"/>
        <v/>
      </c>
      <c r="M51" s="47" t="str">
        <f t="shared" si="6"/>
        <v/>
      </c>
    </row>
    <row r="52" spans="2:13" x14ac:dyDescent="0.25">
      <c r="B52" s="14">
        <v>37</v>
      </c>
      <c r="C52" s="5" t="s">
        <v>244</v>
      </c>
      <c r="D52" s="5" t="s">
        <v>280</v>
      </c>
      <c r="E52" s="17">
        <f t="shared" si="7"/>
        <v>0</v>
      </c>
      <c r="F52" s="18" t="s">
        <v>261</v>
      </c>
      <c r="G52" s="15">
        <f t="shared" si="0"/>
        <v>1.0820000000000001</v>
      </c>
      <c r="H52" s="47">
        <f t="shared" si="1"/>
        <v>871</v>
      </c>
      <c r="I52" s="47" t="str">
        <f t="shared" si="2"/>
        <v/>
      </c>
      <c r="J52" s="47">
        <f t="shared" si="3"/>
        <v>2166.666666666667</v>
      </c>
      <c r="K52" s="47">
        <f t="shared" si="4"/>
        <v>0</v>
      </c>
      <c r="L52" s="47" t="str">
        <f t="shared" si="5"/>
        <v/>
      </c>
      <c r="M52" s="47">
        <f t="shared" si="6"/>
        <v>0</v>
      </c>
    </row>
    <row r="53" spans="2:13" x14ac:dyDescent="0.25">
      <c r="B53" s="14">
        <v>38</v>
      </c>
      <c r="C53" s="5" t="s">
        <v>244</v>
      </c>
      <c r="D53" s="5" t="s">
        <v>281</v>
      </c>
      <c r="E53" s="17">
        <f t="shared" si="7"/>
        <v>0</v>
      </c>
      <c r="F53" s="18" t="s">
        <v>261</v>
      </c>
      <c r="G53" s="15">
        <f t="shared" si="0"/>
        <v>1.0820000000000001</v>
      </c>
      <c r="H53" s="47">
        <f t="shared" si="1"/>
        <v>123.5</v>
      </c>
      <c r="I53" s="47" t="str">
        <f t="shared" si="2"/>
        <v/>
      </c>
      <c r="J53" s="47" t="str">
        <f t="shared" si="3"/>
        <v/>
      </c>
      <c r="K53" s="47">
        <f t="shared" si="4"/>
        <v>0</v>
      </c>
      <c r="L53" s="47" t="str">
        <f t="shared" si="5"/>
        <v/>
      </c>
      <c r="M53" s="47" t="str">
        <f t="shared" si="6"/>
        <v/>
      </c>
    </row>
    <row r="54" spans="2:13" x14ac:dyDescent="0.25">
      <c r="B54" s="14">
        <v>39</v>
      </c>
      <c r="C54" s="5" t="s">
        <v>244</v>
      </c>
      <c r="D54" s="5" t="s">
        <v>271</v>
      </c>
      <c r="E54" s="17">
        <f t="shared" si="7"/>
        <v>0</v>
      </c>
      <c r="F54" s="18" t="s">
        <v>145</v>
      </c>
      <c r="G54" s="15">
        <f t="shared" si="0"/>
        <v>1.0820000000000001</v>
      </c>
      <c r="H54" s="47">
        <f t="shared" si="1"/>
        <v>227.5</v>
      </c>
      <c r="I54" s="47">
        <f t="shared" si="2"/>
        <v>189.8</v>
      </c>
      <c r="J54" s="47">
        <f t="shared" si="3"/>
        <v>322.40000000000003</v>
      </c>
      <c r="K54" s="47">
        <f t="shared" si="4"/>
        <v>0</v>
      </c>
      <c r="L54" s="47">
        <f t="shared" si="5"/>
        <v>0</v>
      </c>
      <c r="M54" s="47">
        <f t="shared" si="6"/>
        <v>0</v>
      </c>
    </row>
    <row r="56" spans="2:13" ht="15.75" thickBot="1" x14ac:dyDescent="0.3">
      <c r="C56" s="5" t="s">
        <v>355</v>
      </c>
      <c r="D56" s="58"/>
      <c r="F56" s="7" t="s">
        <v>370</v>
      </c>
      <c r="G56" s="29">
        <v>2025</v>
      </c>
      <c r="H56" s="8" t="s">
        <v>349</v>
      </c>
      <c r="J56" s="4" t="s">
        <v>368</v>
      </c>
      <c r="K56" s="57">
        <f>SUM(K16:K54)</f>
        <v>0</v>
      </c>
      <c r="L56" s="57">
        <f t="shared" ref="L56:M56" si="12">SUM(L16:L54)</f>
        <v>0</v>
      </c>
      <c r="M56" s="57">
        <f t="shared" si="12"/>
        <v>0</v>
      </c>
    </row>
    <row r="57" spans="2:13" ht="15.75" thickTop="1" x14ac:dyDescent="0.25"/>
    <row r="58" spans="2:13" x14ac:dyDescent="0.25">
      <c r="C58" s="5" t="s">
        <v>367</v>
      </c>
      <c r="D58" s="60"/>
    </row>
    <row r="59" spans="2:13" x14ac:dyDescent="0.25">
      <c r="D59" s="60"/>
    </row>
    <row r="60" spans="2:13" x14ac:dyDescent="0.25">
      <c r="D60" s="60"/>
    </row>
    <row r="61" spans="2:13" x14ac:dyDescent="0.25">
      <c r="D61" s="60"/>
    </row>
    <row r="62" spans="2:13" x14ac:dyDescent="0.25">
      <c r="D62" s="60"/>
    </row>
    <row r="63" spans="2:13" x14ac:dyDescent="0.25">
      <c r="D63" s="60"/>
    </row>
    <row r="64" spans="2:13" x14ac:dyDescent="0.25">
      <c r="D64" s="60"/>
    </row>
    <row r="65" spans="4:4" x14ac:dyDescent="0.25">
      <c r="D65" s="60"/>
    </row>
  </sheetData>
  <sheetProtection algorithmName="SHA-512" hashValue="yomGxBdqKnsTshXWWdcNmzJLzZEDwrP8BURH6wcEUkBwH6rKstxdSQN6tsFfIg47K8ANcpwvlvRrfsWjglmGyg==" saltValue="8B/ovHkivBINdnkozLlCFA==" spinCount="100000" sheet="1" objects="1" scenarios="1" selectLockedCells="1"/>
  <mergeCells count="9">
    <mergeCell ref="D58:D65"/>
    <mergeCell ref="G11:I11"/>
    <mergeCell ref="G12:I12"/>
    <mergeCell ref="G4:I4"/>
    <mergeCell ref="L4:M4"/>
    <mergeCell ref="G6:I6"/>
    <mergeCell ref="G7:I7"/>
    <mergeCell ref="G9:I9"/>
    <mergeCell ref="G10:I10"/>
  </mergeCells>
  <conditionalFormatting sqref="B16:M54">
    <cfRule type="expression" dxfId="2" priority="1">
      <formula>MOD(ROW(),2)=0</formula>
    </cfRule>
  </conditionalFormatting>
  <conditionalFormatting sqref="H16:M54">
    <cfRule type="cellIs" dxfId="1" priority="2" operator="equal">
      <formula>0</formula>
    </cfRule>
  </conditionalFormatting>
  <dataValidations count="2">
    <dataValidation type="custom" allowBlank="1" showInputMessage="1" showErrorMessage="1" sqref="E16:E54" xr:uid="{0745D484-D14E-4AAD-B0F3-0774F1874851}">
      <formula1>AND(ISNUMBER(E16)=TRUE,E16&gt;=0)</formula1>
    </dataValidation>
    <dataValidation type="list" showInputMessage="1" showErrorMessage="1" sqref="L6" xr:uid="{E7A03367-9D05-47E5-A15B-5B907871E2D5}">
      <formula1>grondsoorten</formula1>
    </dataValidation>
  </dataValidations>
  <pageMargins left="0.7" right="0.7" top="0.75" bottom="0.75" header="0.3" footer="0.3"/>
  <pageSetup paperSize="9" orientation="portrait" r:id="rId1"/>
  <headerFooter>
    <oddHeader>&amp;LConcept&amp;C&amp;G</oddHead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20B74267-F671-46B2-B182-9C66D109A0CD}">
          <x14:formula1>
            <xm:f>VARIABELEN!$F$3:$F$14</xm:f>
          </x14:formula1>
          <xm:sqref>L8 G56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F43A3-D7DE-4F42-9E12-6DD85A27D18F}">
  <sheetPr codeName="Sheet2">
    <tabColor theme="0" tint="-0.499984740745262"/>
  </sheetPr>
  <dimension ref="B2:H14"/>
  <sheetViews>
    <sheetView workbookViewId="0"/>
  </sheetViews>
  <sheetFormatPr defaultRowHeight="15" x14ac:dyDescent="0.25"/>
  <cols>
    <col min="1" max="5" width="9.140625" style="5"/>
    <col min="6" max="6" width="10.7109375" style="5" customWidth="1"/>
    <col min="7" max="8" width="15.7109375" style="5" customWidth="1"/>
    <col min="9" max="16384" width="9.140625" style="5"/>
  </cols>
  <sheetData>
    <row r="2" spans="2:8" x14ac:dyDescent="0.25">
      <c r="B2" s="5" t="s">
        <v>238</v>
      </c>
      <c r="F2" s="5" t="s">
        <v>287</v>
      </c>
      <c r="G2" s="5" t="s">
        <v>297</v>
      </c>
      <c r="H2" s="5" t="s">
        <v>288</v>
      </c>
    </row>
    <row r="3" spans="2:8" x14ac:dyDescent="0.25">
      <c r="F3" s="4">
        <v>2024</v>
      </c>
      <c r="G3" s="20">
        <v>1</v>
      </c>
      <c r="H3" s="21">
        <f>PRODUCT($G$3:$G3)</f>
        <v>1</v>
      </c>
    </row>
    <row r="4" spans="2:8" x14ac:dyDescent="0.25">
      <c r="B4" s="5" t="s">
        <v>239</v>
      </c>
      <c r="C4" s="19">
        <v>1</v>
      </c>
      <c r="F4" s="4">
        <v>2025</v>
      </c>
      <c r="G4" s="22">
        <v>1.0820000000000001</v>
      </c>
      <c r="H4" s="21">
        <f>PRODUCT($G$3:$G4)</f>
        <v>1.0820000000000001</v>
      </c>
    </row>
    <row r="5" spans="2:8" x14ac:dyDescent="0.25">
      <c r="B5" s="5" t="s">
        <v>240</v>
      </c>
      <c r="C5" s="19">
        <v>1.2</v>
      </c>
      <c r="F5" s="4">
        <v>2026</v>
      </c>
      <c r="G5" s="22">
        <v>1.02</v>
      </c>
      <c r="H5" s="21">
        <f>PRODUCT($G$3:$G5)</f>
        <v>1.1036400000000002</v>
      </c>
    </row>
    <row r="6" spans="2:8" x14ac:dyDescent="0.25">
      <c r="B6" s="5" t="s">
        <v>241</v>
      </c>
      <c r="C6" s="19">
        <v>1.1000000000000001</v>
      </c>
      <c r="F6" s="4">
        <v>2027</v>
      </c>
      <c r="G6" s="22">
        <v>1.02</v>
      </c>
      <c r="H6" s="21">
        <f>PRODUCT($G$3:$G6)</f>
        <v>1.1257128000000003</v>
      </c>
    </row>
    <row r="7" spans="2:8" x14ac:dyDescent="0.25">
      <c r="B7" s="5" t="s">
        <v>242</v>
      </c>
      <c r="C7" s="19">
        <v>1.3</v>
      </c>
      <c r="F7" s="4">
        <v>2028</v>
      </c>
      <c r="G7" s="22">
        <v>1.02</v>
      </c>
      <c r="H7" s="21">
        <f>PRODUCT($G$3:$G7)</f>
        <v>1.1482270560000003</v>
      </c>
    </row>
    <row r="8" spans="2:8" x14ac:dyDescent="0.25">
      <c r="F8" s="4">
        <v>2029</v>
      </c>
      <c r="G8" s="22">
        <v>1.02</v>
      </c>
      <c r="H8" s="21">
        <f>PRODUCT($G$3:$G8)</f>
        <v>1.1711915971200004</v>
      </c>
    </row>
    <row r="9" spans="2:8" x14ac:dyDescent="0.25">
      <c r="F9" s="4">
        <v>2030</v>
      </c>
      <c r="G9" s="22">
        <v>1.02</v>
      </c>
      <c r="H9" s="21">
        <f>PRODUCT($G$3:$G9)</f>
        <v>1.1946154290624005</v>
      </c>
    </row>
    <row r="10" spans="2:8" x14ac:dyDescent="0.25">
      <c r="B10" s="5" t="s">
        <v>289</v>
      </c>
      <c r="F10" s="4">
        <v>2031</v>
      </c>
      <c r="G10" s="22">
        <v>1.02</v>
      </c>
      <c r="H10" s="21">
        <f>PRODUCT($G$3:$G10)</f>
        <v>1.2185077376436486</v>
      </c>
    </row>
    <row r="11" spans="2:8" x14ac:dyDescent="0.25">
      <c r="F11" s="4">
        <v>2032</v>
      </c>
      <c r="G11" s="22">
        <v>1.02</v>
      </c>
      <c r="H11" s="21">
        <f>PRODUCT($G$3:$G11)</f>
        <v>1.2428778923965216</v>
      </c>
    </row>
    <row r="12" spans="2:8" x14ac:dyDescent="0.25">
      <c r="B12" s="5" t="s">
        <v>290</v>
      </c>
      <c r="C12" s="19">
        <v>0.5</v>
      </c>
      <c r="F12" s="4">
        <v>2033</v>
      </c>
      <c r="G12" s="22">
        <v>1.02</v>
      </c>
      <c r="H12" s="21">
        <f>PRODUCT($G$3:$G12)</f>
        <v>1.267735450244452</v>
      </c>
    </row>
    <row r="13" spans="2:8" x14ac:dyDescent="0.25">
      <c r="B13" s="5" t="s">
        <v>291</v>
      </c>
      <c r="C13" s="19">
        <v>1</v>
      </c>
      <c r="F13" s="4">
        <v>2034</v>
      </c>
      <c r="G13" s="22">
        <v>1.02</v>
      </c>
      <c r="H13" s="21">
        <f>PRODUCT($G$3:$G13)</f>
        <v>1.2930901592493411</v>
      </c>
    </row>
    <row r="14" spans="2:8" x14ac:dyDescent="0.25">
      <c r="B14" s="5" t="s">
        <v>292</v>
      </c>
      <c r="C14" s="19">
        <v>1.5</v>
      </c>
      <c r="F14" s="4">
        <v>2035</v>
      </c>
      <c r="G14" s="22">
        <v>1.02</v>
      </c>
      <c r="H14" s="21">
        <f>PRODUCT($G$3:$G14)</f>
        <v>1.318951962434328</v>
      </c>
    </row>
  </sheetData>
  <sheetProtection algorithmName="SHA-512" hashValue="huZrtHO4RkeGwiKUIwHsw2EWAmQKXYjS61NTSIJ0GAok5H9pJPPJT2wqI9zofJBhM1fJQvt88mT8FqSjc5X4gg==" saltValue="dSd2wXr2KVpsfrXviNSaaA==" spinCount="100000" sheet="1" objects="1" scenarios="1" selectLockedCells="1" selectUnlockedCells="1"/>
  <dataValidations count="2">
    <dataValidation type="custom" showInputMessage="1" showErrorMessage="1" sqref="C12:C14 C4:C7" xr:uid="{94066A2D-5A15-4A5B-BC07-3E90B439812B}">
      <formula1>AND(ISNUMBER(C4)=TRUE,C4&gt;=0,C4&lt;=3)</formula1>
    </dataValidation>
    <dataValidation type="custom" showInputMessage="1" showErrorMessage="1" sqref="G3:G14" xr:uid="{4152F598-7A80-4707-AD3A-5976599BA328}">
      <formula1>AND(ISNUMBER(G3)=TRUE,G3&gt;=0.05,G3&lt;=3)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C12BE-1173-4294-B2DE-C14A9481E5EE}">
  <sheetPr codeName="Sheet3">
    <tabColor theme="0" tint="-0.499984740745262"/>
  </sheetPr>
  <dimension ref="A1:P41"/>
  <sheetViews>
    <sheetView zoomScale="80" zoomScaleNormal="80" workbookViewId="0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5" customHeight="1" x14ac:dyDescent="0.25"/>
  <cols>
    <col min="1" max="1" width="10.7109375" style="7" customWidth="1"/>
    <col min="2" max="2" width="25.7109375" style="5" customWidth="1"/>
    <col min="3" max="3" width="50.7109375" style="5" customWidth="1"/>
    <col min="4" max="4" width="10.7109375" style="7" customWidth="1"/>
    <col min="5" max="5" width="14.28515625" style="7" bestFit="1" customWidth="1"/>
    <col min="6" max="6" width="8.5703125" style="5" bestFit="1" customWidth="1"/>
    <col min="7" max="8" width="20.7109375" style="5" customWidth="1"/>
    <col min="9" max="10" width="30.7109375" style="5" customWidth="1"/>
    <col min="11" max="11" width="20.7109375" style="5" customWidth="1"/>
    <col min="12" max="12" width="30.7109375" style="5" customWidth="1"/>
    <col min="13" max="13" width="20.7109375" style="5" customWidth="1"/>
    <col min="14" max="14" width="18.7109375" style="5" customWidth="1"/>
    <col min="15" max="16" width="100.7109375" style="5" customWidth="1"/>
    <col min="17" max="16384" width="9.140625" style="5"/>
  </cols>
  <sheetData>
    <row r="1" spans="1:16" s="3" customFormat="1" ht="24.95" customHeight="1" x14ac:dyDescent="0.25">
      <c r="A1" s="3" t="s">
        <v>248</v>
      </c>
      <c r="B1" s="3" t="s">
        <v>237</v>
      </c>
      <c r="C1" s="3" t="s">
        <v>234</v>
      </c>
      <c r="D1" s="3" t="s">
        <v>248</v>
      </c>
      <c r="E1" s="3" t="s">
        <v>336</v>
      </c>
      <c r="F1" s="3" t="s">
        <v>235</v>
      </c>
      <c r="G1" s="3" t="s">
        <v>364</v>
      </c>
      <c r="H1" s="3" t="s">
        <v>365</v>
      </c>
      <c r="I1" s="23" t="s">
        <v>332</v>
      </c>
      <c r="J1" s="23" t="s">
        <v>333</v>
      </c>
      <c r="K1" s="3" t="s">
        <v>295</v>
      </c>
      <c r="L1" s="23" t="s">
        <v>334</v>
      </c>
      <c r="M1" s="3" t="s">
        <v>296</v>
      </c>
      <c r="N1" s="3" t="s">
        <v>289</v>
      </c>
      <c r="O1" s="3" t="s">
        <v>293</v>
      </c>
      <c r="P1" s="3" t="s">
        <v>294</v>
      </c>
    </row>
    <row r="2" spans="1:16" ht="50.1" customHeight="1" x14ac:dyDescent="0.25">
      <c r="A2" s="24">
        <v>1</v>
      </c>
      <c r="B2" s="25" t="s">
        <v>245</v>
      </c>
      <c r="C2" s="25" t="s">
        <v>249</v>
      </c>
      <c r="D2" s="24">
        <v>1</v>
      </c>
      <c r="E2" s="16">
        <f>IF(formulier="PZH",INVOER_HOEVEELHEDEN!E16,IF(formulier="TBM",SUMIFS(tbmqn,tbmpzh,$A2),SUMIFS(snlqn,snlpzh,$A2)))</f>
        <v>0</v>
      </c>
      <c r="F2" s="25" t="s">
        <v>7</v>
      </c>
      <c r="G2" s="49">
        <v>1</v>
      </c>
      <c r="H2" s="49">
        <f>E2*G2</f>
        <v>0</v>
      </c>
      <c r="I2" s="26">
        <v>22</v>
      </c>
      <c r="J2" s="26">
        <v>7420</v>
      </c>
      <c r="K2" s="27">
        <v>10</v>
      </c>
      <c r="L2" s="26">
        <v>0</v>
      </c>
      <c r="M2" s="27" t="s">
        <v>373</v>
      </c>
      <c r="N2" s="27">
        <v>0</v>
      </c>
      <c r="O2" s="28" t="s">
        <v>312</v>
      </c>
      <c r="P2" s="28" t="s">
        <v>147</v>
      </c>
    </row>
    <row r="3" spans="1:16" ht="50.1" customHeight="1" x14ac:dyDescent="0.25">
      <c r="A3" s="24">
        <v>2</v>
      </c>
      <c r="B3" s="25" t="s">
        <v>245</v>
      </c>
      <c r="C3" s="25" t="s">
        <v>254</v>
      </c>
      <c r="D3" s="24">
        <v>2</v>
      </c>
      <c r="E3" s="16">
        <f>IF(formulier="PZH",INVOER_HOEVEELHEDEN!E17,IF(formulier="TBM",SUMIFS(tbmqn,tbmpzh,$A3),SUMIFS(snlqn,snlpzh,$A3)))</f>
        <v>0</v>
      </c>
      <c r="F3" s="25" t="s">
        <v>7</v>
      </c>
      <c r="G3" s="49">
        <v>1</v>
      </c>
      <c r="H3" s="49">
        <f t="shared" ref="H3:H41" si="0">E3*G3</f>
        <v>0</v>
      </c>
      <c r="I3" s="26">
        <v>2450</v>
      </c>
      <c r="J3" s="26">
        <v>0</v>
      </c>
      <c r="K3" s="27" t="s">
        <v>373</v>
      </c>
      <c r="L3" s="26">
        <v>0</v>
      </c>
      <c r="M3" s="27" t="s">
        <v>373</v>
      </c>
      <c r="N3" s="27">
        <v>0</v>
      </c>
      <c r="O3" s="28" t="s">
        <v>313</v>
      </c>
      <c r="P3" s="28" t="s">
        <v>144</v>
      </c>
    </row>
    <row r="4" spans="1:16" ht="50.1" customHeight="1" x14ac:dyDescent="0.25">
      <c r="A4" s="24">
        <v>3</v>
      </c>
      <c r="B4" s="25" t="s">
        <v>245</v>
      </c>
      <c r="C4" s="25" t="s">
        <v>253</v>
      </c>
      <c r="D4" s="24">
        <v>3</v>
      </c>
      <c r="E4" s="16">
        <f>IF(formulier="PZH",INVOER_HOEVEELHEDEN!E18,IF(formulier="TBM",SUMIFS(tbmqn,tbmpzh,$A4),SUMIFS(snlqn,snlpzh,$A4)))</f>
        <v>0</v>
      </c>
      <c r="F4" s="25" t="s">
        <v>145</v>
      </c>
      <c r="G4" s="49">
        <f>0</f>
        <v>0</v>
      </c>
      <c r="H4" s="49">
        <f t="shared" si="0"/>
        <v>0</v>
      </c>
      <c r="I4" s="26">
        <v>3.5</v>
      </c>
      <c r="J4" s="26">
        <v>25</v>
      </c>
      <c r="K4" s="27">
        <v>5</v>
      </c>
      <c r="L4" s="26">
        <v>125</v>
      </c>
      <c r="M4" s="27">
        <v>50</v>
      </c>
      <c r="N4" s="27">
        <v>0</v>
      </c>
      <c r="O4" s="28" t="s">
        <v>314</v>
      </c>
      <c r="P4" s="28" t="s">
        <v>315</v>
      </c>
    </row>
    <row r="5" spans="1:16" ht="50.1" customHeight="1" x14ac:dyDescent="0.25">
      <c r="A5" s="24">
        <v>4</v>
      </c>
      <c r="B5" s="25" t="s">
        <v>245</v>
      </c>
      <c r="C5" s="25" t="s">
        <v>256</v>
      </c>
      <c r="D5" s="24">
        <v>4</v>
      </c>
      <c r="E5" s="16">
        <f>IF(formulier="PZH",INVOER_HOEVEELHEDEN!E19,IF(formulier="TBM",SUMIFS(tbmqn,tbmpzh,$A5),SUMIFS(snlqn,snlpzh,$A5)))</f>
        <v>0</v>
      </c>
      <c r="F5" s="25" t="s">
        <v>260</v>
      </c>
      <c r="G5" s="49">
        <f>0</f>
        <v>0</v>
      </c>
      <c r="H5" s="49">
        <f t="shared" si="0"/>
        <v>0</v>
      </c>
      <c r="I5" s="26">
        <v>280</v>
      </c>
      <c r="J5" s="26">
        <v>3430</v>
      </c>
      <c r="K5" s="27">
        <v>5</v>
      </c>
      <c r="L5" s="26">
        <v>8110</v>
      </c>
      <c r="M5" s="27">
        <v>50</v>
      </c>
      <c r="N5" s="27">
        <v>0</v>
      </c>
      <c r="O5" s="28" t="s">
        <v>316</v>
      </c>
      <c r="P5" s="28" t="s">
        <v>146</v>
      </c>
    </row>
    <row r="6" spans="1:16" ht="50.1" customHeight="1" x14ac:dyDescent="0.25">
      <c r="A6" s="24">
        <v>5</v>
      </c>
      <c r="B6" s="25" t="s">
        <v>245</v>
      </c>
      <c r="C6" s="25" t="s">
        <v>150</v>
      </c>
      <c r="D6" s="24">
        <v>5</v>
      </c>
      <c r="E6" s="16">
        <f>IF(formulier="PZH",INVOER_HOEVEELHEDEN!E20,IF(formulier="TBM",SUMIFS(tbmqn,tbmpzh,$A6),SUMIFS(snlqn,snlpzh,$A6)))</f>
        <v>0</v>
      </c>
      <c r="F6" s="25" t="s">
        <v>7</v>
      </c>
      <c r="G6" s="49">
        <v>1</v>
      </c>
      <c r="H6" s="49">
        <f t="shared" si="0"/>
        <v>0</v>
      </c>
      <c r="I6" s="26">
        <v>190</v>
      </c>
      <c r="J6" s="26">
        <v>0</v>
      </c>
      <c r="K6" s="27" t="s">
        <v>373</v>
      </c>
      <c r="L6" s="26">
        <v>0</v>
      </c>
      <c r="M6" s="27" t="s">
        <v>373</v>
      </c>
      <c r="N6" s="27">
        <v>0</v>
      </c>
      <c r="O6" s="28" t="s">
        <v>274</v>
      </c>
      <c r="P6" s="28" t="s">
        <v>150</v>
      </c>
    </row>
    <row r="7" spans="1:16" ht="50.1" customHeight="1" x14ac:dyDescent="0.25">
      <c r="A7" s="24">
        <v>6</v>
      </c>
      <c r="B7" s="25" t="s">
        <v>245</v>
      </c>
      <c r="C7" s="25" t="s">
        <v>250</v>
      </c>
      <c r="D7" s="24">
        <v>6</v>
      </c>
      <c r="E7" s="16">
        <f>IF(formulier="PZH",INVOER_HOEVEELHEDEN!E21,IF(formulier="TBM",SUMIFS(tbmqn,tbmpzh,$A7),SUMIFS(snlqn,snlpzh,$A7)))</f>
        <v>0</v>
      </c>
      <c r="F7" s="25" t="s">
        <v>7</v>
      </c>
      <c r="G7" s="49">
        <v>1</v>
      </c>
      <c r="H7" s="49">
        <f t="shared" si="0"/>
        <v>0</v>
      </c>
      <c r="I7" s="26">
        <v>84520</v>
      </c>
      <c r="J7" s="26">
        <v>3150</v>
      </c>
      <c r="K7" s="27">
        <v>5</v>
      </c>
      <c r="L7" s="26">
        <v>93660</v>
      </c>
      <c r="M7" s="27">
        <v>15</v>
      </c>
      <c r="N7" s="27">
        <v>0</v>
      </c>
      <c r="O7" s="28" t="s">
        <v>317</v>
      </c>
      <c r="P7" s="28" t="s">
        <v>148</v>
      </c>
    </row>
    <row r="8" spans="1:16" ht="50.1" customHeight="1" x14ac:dyDescent="0.25">
      <c r="A8" s="24">
        <v>7</v>
      </c>
      <c r="B8" s="25" t="s">
        <v>246</v>
      </c>
      <c r="C8" s="25" t="s">
        <v>251</v>
      </c>
      <c r="D8" s="24">
        <v>7</v>
      </c>
      <c r="E8" s="16">
        <f>IF(formulier="PZH",INVOER_HOEVEELHEDEN!E22,IF(formulier="TBM",SUMIFS(tbmqn,tbmpzh,$A8),SUMIFS(snlqn,snlpzh,$A8)))</f>
        <v>0</v>
      </c>
      <c r="F8" s="25" t="s">
        <v>7</v>
      </c>
      <c r="G8" s="49">
        <v>1</v>
      </c>
      <c r="H8" s="49">
        <f t="shared" si="0"/>
        <v>0</v>
      </c>
      <c r="I8" s="26">
        <v>980</v>
      </c>
      <c r="J8" s="26">
        <v>0</v>
      </c>
      <c r="K8" s="27" t="s">
        <v>373</v>
      </c>
      <c r="L8" s="26">
        <v>0</v>
      </c>
      <c r="M8" s="27" t="s">
        <v>373</v>
      </c>
      <c r="N8" s="27">
        <v>0</v>
      </c>
      <c r="O8" s="28" t="s">
        <v>274</v>
      </c>
      <c r="P8" s="28" t="s">
        <v>369</v>
      </c>
    </row>
    <row r="9" spans="1:16" ht="50.1" customHeight="1" x14ac:dyDescent="0.25">
      <c r="A9" s="24">
        <v>8</v>
      </c>
      <c r="B9" s="25" t="s">
        <v>246</v>
      </c>
      <c r="C9" s="25" t="s">
        <v>372</v>
      </c>
      <c r="D9" s="24">
        <v>8</v>
      </c>
      <c r="E9" s="16">
        <f>IF(formulier="PZH",INVOER_HOEVEELHEDEN!E23,IF(formulier="TBM",SUMIFS(tbmqn,tbmpzh,$A9),SUMIFS(snlqn,snlpzh,$A9)))</f>
        <v>0</v>
      </c>
      <c r="F9" s="25" t="s">
        <v>7</v>
      </c>
      <c r="G9" s="49">
        <v>1</v>
      </c>
      <c r="H9" s="49">
        <f t="shared" ref="H9" si="1">E9*G9</f>
        <v>0</v>
      </c>
      <c r="I9" s="26">
        <v>7380</v>
      </c>
      <c r="J9" s="26">
        <v>0</v>
      </c>
      <c r="K9" s="27" t="s">
        <v>373</v>
      </c>
      <c r="L9" s="26">
        <v>10480</v>
      </c>
      <c r="M9" s="27">
        <v>25</v>
      </c>
      <c r="N9" s="27">
        <v>0</v>
      </c>
      <c r="O9" s="28"/>
      <c r="P9" s="28"/>
    </row>
    <row r="10" spans="1:16" ht="50.1" customHeight="1" x14ac:dyDescent="0.25">
      <c r="A10" s="24">
        <v>9</v>
      </c>
      <c r="B10" s="25" t="s">
        <v>246</v>
      </c>
      <c r="C10" s="25" t="s">
        <v>252</v>
      </c>
      <c r="D10" s="24">
        <v>9</v>
      </c>
      <c r="E10" s="16">
        <f>IF(formulier="PZH",INVOER_HOEVEELHEDEN!E24,IF(formulier="TBM",SUMIFS(tbmqn,tbmpzh,$A10),SUMIFS(snlqn,snlpzh,$A10)))</f>
        <v>0</v>
      </c>
      <c r="F10" s="25" t="s">
        <v>7</v>
      </c>
      <c r="G10" s="49">
        <v>1</v>
      </c>
      <c r="H10" s="49">
        <f t="shared" si="0"/>
        <v>0</v>
      </c>
      <c r="I10" s="26">
        <v>3830</v>
      </c>
      <c r="J10" s="26">
        <v>0</v>
      </c>
      <c r="K10" s="27" t="s">
        <v>373</v>
      </c>
      <c r="L10" s="26">
        <v>10480</v>
      </c>
      <c r="M10" s="27">
        <v>25</v>
      </c>
      <c r="N10" s="27">
        <v>0</v>
      </c>
      <c r="O10" s="28" t="s">
        <v>274</v>
      </c>
      <c r="P10" s="28" t="s">
        <v>318</v>
      </c>
    </row>
    <row r="11" spans="1:16" ht="50.1" customHeight="1" x14ac:dyDescent="0.25">
      <c r="A11" s="24">
        <v>10</v>
      </c>
      <c r="B11" s="25" t="s">
        <v>246</v>
      </c>
      <c r="C11" s="25" t="s">
        <v>273</v>
      </c>
      <c r="D11" s="24">
        <v>10</v>
      </c>
      <c r="E11" s="16">
        <f>IF(formulier="PZH",INVOER_HOEVEELHEDEN!E25,IF(formulier="TBM",SUMIFS(tbmqn,tbmpzh,$A11),SUMIFS(snlqn,snlpzh,$A11)))</f>
        <v>0</v>
      </c>
      <c r="F11" s="25" t="s">
        <v>7</v>
      </c>
      <c r="G11" s="49">
        <v>1</v>
      </c>
      <c r="H11" s="49">
        <f t="shared" si="0"/>
        <v>0</v>
      </c>
      <c r="I11" s="26">
        <v>940</v>
      </c>
      <c r="J11" s="26">
        <v>0</v>
      </c>
      <c r="K11" s="27" t="s">
        <v>373</v>
      </c>
      <c r="L11" s="26">
        <v>0</v>
      </c>
      <c r="M11" s="27" t="s">
        <v>373</v>
      </c>
      <c r="N11" s="27">
        <v>0</v>
      </c>
      <c r="O11" s="28" t="s">
        <v>319</v>
      </c>
      <c r="P11" s="28" t="s">
        <v>311</v>
      </c>
    </row>
    <row r="12" spans="1:16" ht="50.1" customHeight="1" x14ac:dyDescent="0.25">
      <c r="A12" s="24">
        <v>11</v>
      </c>
      <c r="B12" s="25" t="s">
        <v>246</v>
      </c>
      <c r="C12" s="25" t="s">
        <v>283</v>
      </c>
      <c r="D12" s="24">
        <v>11</v>
      </c>
      <c r="E12" s="16">
        <f>IF(formulier="PZH",INVOER_HOEVEELHEDEN!E26,IF(formulier="TBM",SUMIFS(tbmqn,tbmpzh,$A12),SUMIFS(snlqn,snlpzh,$A12)))</f>
        <v>0</v>
      </c>
      <c r="F12" s="25" t="s">
        <v>7</v>
      </c>
      <c r="G12" s="49">
        <v>1</v>
      </c>
      <c r="H12" s="49">
        <f t="shared" si="0"/>
        <v>0</v>
      </c>
      <c r="I12" s="26">
        <v>185</v>
      </c>
      <c r="J12" s="26">
        <v>0</v>
      </c>
      <c r="K12" s="27" t="s">
        <v>373</v>
      </c>
      <c r="L12" s="26">
        <v>2250</v>
      </c>
      <c r="M12" s="27">
        <v>25</v>
      </c>
      <c r="N12" s="27">
        <v>0</v>
      </c>
      <c r="O12" s="28" t="s">
        <v>320</v>
      </c>
      <c r="P12" s="28" t="s">
        <v>160</v>
      </c>
    </row>
    <row r="13" spans="1:16" ht="50.1" customHeight="1" x14ac:dyDescent="0.25">
      <c r="A13" s="24">
        <v>12</v>
      </c>
      <c r="B13" s="25" t="s">
        <v>246</v>
      </c>
      <c r="C13" s="25" t="s">
        <v>284</v>
      </c>
      <c r="D13" s="24">
        <v>12</v>
      </c>
      <c r="E13" s="16">
        <f>IF(formulier="PZH",INVOER_HOEVEELHEDEN!E27,IF(formulier="TBM",SUMIFS(tbmqn,tbmpzh,$A13),SUMIFS(snlqn,snlpzh,$A13)))</f>
        <v>0</v>
      </c>
      <c r="F13" s="25" t="s">
        <v>7</v>
      </c>
      <c r="G13" s="49">
        <v>1</v>
      </c>
      <c r="H13" s="49">
        <f t="shared" si="0"/>
        <v>0</v>
      </c>
      <c r="I13" s="26">
        <v>550</v>
      </c>
      <c r="J13" s="26">
        <v>0</v>
      </c>
      <c r="K13" s="27" t="s">
        <v>373</v>
      </c>
      <c r="L13" s="26">
        <v>0</v>
      </c>
      <c r="M13" s="27" t="s">
        <v>373</v>
      </c>
      <c r="N13" s="27">
        <v>0</v>
      </c>
      <c r="O13" s="28" t="s">
        <v>321</v>
      </c>
      <c r="P13" s="28" t="s">
        <v>156</v>
      </c>
    </row>
    <row r="14" spans="1:16" ht="50.1" customHeight="1" x14ac:dyDescent="0.25">
      <c r="A14" s="24">
        <v>13</v>
      </c>
      <c r="B14" s="25" t="s">
        <v>246</v>
      </c>
      <c r="C14" s="25" t="s">
        <v>157</v>
      </c>
      <c r="D14" s="24">
        <v>13</v>
      </c>
      <c r="E14" s="16">
        <f>IF(formulier="PZH",INVOER_HOEVEELHEDEN!E28,IF(formulier="TBM",SUMIFS(tbmqn,tbmpzh,$A14),SUMIFS(snlqn,snlpzh,$A14)))</f>
        <v>0</v>
      </c>
      <c r="F14" s="25" t="s">
        <v>7</v>
      </c>
      <c r="G14" s="49">
        <v>1</v>
      </c>
      <c r="H14" s="49">
        <f t="shared" si="0"/>
        <v>0</v>
      </c>
      <c r="I14" s="26">
        <v>400</v>
      </c>
      <c r="J14" s="26">
        <v>0</v>
      </c>
      <c r="K14" s="27" t="s">
        <v>373</v>
      </c>
      <c r="L14" s="26">
        <v>0</v>
      </c>
      <c r="M14" s="27" t="s">
        <v>373</v>
      </c>
      <c r="N14" s="27">
        <v>0</v>
      </c>
      <c r="O14" s="28" t="s">
        <v>322</v>
      </c>
      <c r="P14" s="28" t="s">
        <v>157</v>
      </c>
    </row>
    <row r="15" spans="1:16" ht="50.1" customHeight="1" x14ac:dyDescent="0.25">
      <c r="A15" s="24">
        <v>14</v>
      </c>
      <c r="B15" s="25" t="s">
        <v>247</v>
      </c>
      <c r="C15" s="25" t="s">
        <v>275</v>
      </c>
      <c r="D15" s="24">
        <v>14</v>
      </c>
      <c r="E15" s="16">
        <f>IF(formulier="PZH",INVOER_HOEVEELHEDEN!E29,IF(formulier="TBM",SUMIFS(tbmqn,tbmpzh,$A15),SUMIFS(snlqn,snlpzh,$A15)))</f>
        <v>0</v>
      </c>
      <c r="F15" s="25" t="s">
        <v>7</v>
      </c>
      <c r="G15" s="49">
        <v>1</v>
      </c>
      <c r="H15" s="49">
        <f t="shared" si="0"/>
        <v>0</v>
      </c>
      <c r="I15" s="26">
        <v>0</v>
      </c>
      <c r="J15" s="26">
        <v>0</v>
      </c>
      <c r="K15" s="27" t="s">
        <v>373</v>
      </c>
      <c r="L15" s="26">
        <v>0</v>
      </c>
      <c r="M15" s="27" t="s">
        <v>373</v>
      </c>
      <c r="N15" s="27">
        <v>0</v>
      </c>
      <c r="O15" s="28" t="s">
        <v>323</v>
      </c>
      <c r="P15" s="28" t="s">
        <v>274</v>
      </c>
    </row>
    <row r="16" spans="1:16" ht="50.1" customHeight="1" x14ac:dyDescent="0.25">
      <c r="A16" s="24">
        <v>15</v>
      </c>
      <c r="B16" s="25" t="s">
        <v>247</v>
      </c>
      <c r="C16" s="25" t="s">
        <v>164</v>
      </c>
      <c r="D16" s="24">
        <v>15</v>
      </c>
      <c r="E16" s="16">
        <f>IF(formulier="PZH",INVOER_HOEVEELHEDEN!E30,IF(formulier="TBM",SUMIFS(tbmqn,tbmpzh,$A16),SUMIFS(snlqn,snlpzh,$A16)))</f>
        <v>0</v>
      </c>
      <c r="F16" s="25" t="s">
        <v>7</v>
      </c>
      <c r="G16" s="49">
        <v>1</v>
      </c>
      <c r="H16" s="49">
        <f t="shared" si="0"/>
        <v>0</v>
      </c>
      <c r="I16" s="26">
        <v>40</v>
      </c>
      <c r="J16" s="26">
        <v>0</v>
      </c>
      <c r="K16" s="27" t="s">
        <v>373</v>
      </c>
      <c r="L16" s="26">
        <v>0</v>
      </c>
      <c r="M16" s="27" t="s">
        <v>373</v>
      </c>
      <c r="N16" s="27">
        <v>0</v>
      </c>
      <c r="O16" s="28" t="s">
        <v>274</v>
      </c>
      <c r="P16" s="28" t="s">
        <v>164</v>
      </c>
    </row>
    <row r="17" spans="1:16" ht="50.1" customHeight="1" x14ac:dyDescent="0.25">
      <c r="A17" s="24">
        <v>16</v>
      </c>
      <c r="B17" s="25" t="s">
        <v>247</v>
      </c>
      <c r="C17" s="25" t="s">
        <v>168</v>
      </c>
      <c r="D17" s="24">
        <v>16</v>
      </c>
      <c r="E17" s="16">
        <f>IF(formulier="PZH",INVOER_HOEVEELHEDEN!E31,IF(formulier="TBM",SUMIFS(tbmqn,tbmpzh,$A17),SUMIFS(snlqn,snlpzh,$A17)))</f>
        <v>0</v>
      </c>
      <c r="F17" s="25" t="s">
        <v>7</v>
      </c>
      <c r="G17" s="49">
        <v>1</v>
      </c>
      <c r="H17" s="49">
        <f t="shared" si="0"/>
        <v>0</v>
      </c>
      <c r="I17" s="26">
        <v>6470</v>
      </c>
      <c r="J17" s="26">
        <v>0</v>
      </c>
      <c r="K17" s="27" t="s">
        <v>373</v>
      </c>
      <c r="L17" s="26">
        <v>17650</v>
      </c>
      <c r="M17" s="27">
        <v>10</v>
      </c>
      <c r="N17" s="27">
        <v>0</v>
      </c>
      <c r="O17" s="28" t="s">
        <v>274</v>
      </c>
      <c r="P17" s="28" t="s">
        <v>168</v>
      </c>
    </row>
    <row r="18" spans="1:16" ht="50.1" customHeight="1" x14ac:dyDescent="0.25">
      <c r="A18" s="24">
        <v>17</v>
      </c>
      <c r="B18" s="25" t="s">
        <v>247</v>
      </c>
      <c r="C18" s="25" t="s">
        <v>282</v>
      </c>
      <c r="D18" s="24">
        <v>17</v>
      </c>
      <c r="E18" s="16">
        <f>IF(formulier="PZH",INVOER_HOEVEELHEDEN!E32,IF(formulier="TBM",SUMIFS(tbmqn,tbmpzh,$A18),SUMIFS(snlqn,snlpzh,$A18)))</f>
        <v>0</v>
      </c>
      <c r="F18" s="25" t="s">
        <v>7</v>
      </c>
      <c r="G18" s="49">
        <v>1</v>
      </c>
      <c r="H18" s="49">
        <f t="shared" si="0"/>
        <v>0</v>
      </c>
      <c r="I18" s="26">
        <v>1030</v>
      </c>
      <c r="J18" s="26">
        <v>5000</v>
      </c>
      <c r="K18" s="27">
        <v>10</v>
      </c>
      <c r="L18" s="26">
        <v>0</v>
      </c>
      <c r="M18" s="27" t="s">
        <v>373</v>
      </c>
      <c r="N18" s="27">
        <v>0</v>
      </c>
      <c r="O18" s="28" t="s">
        <v>136</v>
      </c>
      <c r="P18" s="28" t="s">
        <v>136</v>
      </c>
    </row>
    <row r="19" spans="1:16" ht="50.1" customHeight="1" x14ac:dyDescent="0.25">
      <c r="A19" s="24">
        <v>18</v>
      </c>
      <c r="B19" s="25" t="s">
        <v>247</v>
      </c>
      <c r="C19" s="25" t="s">
        <v>276</v>
      </c>
      <c r="D19" s="24">
        <v>18</v>
      </c>
      <c r="E19" s="16">
        <f>IF(formulier="PZH",INVOER_HOEVEELHEDEN!E33,IF(formulier="TBM",SUMIFS(tbmqn,tbmpzh,$A19),SUMIFS(snlqn,snlpzh,$A19)))</f>
        <v>0</v>
      </c>
      <c r="F19" s="25" t="s">
        <v>260</v>
      </c>
      <c r="G19" s="49">
        <f>12*1000/10000</f>
        <v>1.2</v>
      </c>
      <c r="H19" s="49">
        <f t="shared" si="0"/>
        <v>0</v>
      </c>
      <c r="I19" s="26">
        <v>0</v>
      </c>
      <c r="J19" s="26">
        <v>0</v>
      </c>
      <c r="K19" s="27" t="s">
        <v>373</v>
      </c>
      <c r="L19" s="26">
        <v>0</v>
      </c>
      <c r="M19" s="27" t="s">
        <v>373</v>
      </c>
      <c r="N19" s="27">
        <v>0</v>
      </c>
      <c r="O19" s="28" t="s">
        <v>274</v>
      </c>
      <c r="P19" s="28" t="s">
        <v>305</v>
      </c>
    </row>
    <row r="20" spans="1:16" ht="50.1" customHeight="1" x14ac:dyDescent="0.25">
      <c r="A20" s="24">
        <v>19</v>
      </c>
      <c r="B20" s="25" t="s">
        <v>247</v>
      </c>
      <c r="C20" s="25" t="s">
        <v>277</v>
      </c>
      <c r="D20" s="24">
        <v>19</v>
      </c>
      <c r="E20" s="16">
        <f>IF(formulier="PZH",INVOER_HOEVEELHEDEN!E34,IF(formulier="TBM",SUMIFS(tbmqn,tbmpzh,$A20),SUMIFS(snlqn,snlpzh,$A20)))</f>
        <v>0</v>
      </c>
      <c r="F20" s="25" t="s">
        <v>260</v>
      </c>
      <c r="G20" s="49">
        <f>6*1000/10000</f>
        <v>0.6</v>
      </c>
      <c r="H20" s="49">
        <f t="shared" si="0"/>
        <v>0</v>
      </c>
      <c r="I20" s="26">
        <v>510</v>
      </c>
      <c r="J20" s="26">
        <v>2190</v>
      </c>
      <c r="K20" s="27">
        <v>5</v>
      </c>
      <c r="L20" s="26">
        <v>0</v>
      </c>
      <c r="M20" s="27" t="s">
        <v>373</v>
      </c>
      <c r="N20" s="27">
        <v>0</v>
      </c>
      <c r="O20" s="28" t="s">
        <v>134</v>
      </c>
      <c r="P20" s="28" t="s">
        <v>306</v>
      </c>
    </row>
    <row r="21" spans="1:16" ht="50.1" customHeight="1" x14ac:dyDescent="0.25">
      <c r="A21" s="24">
        <v>20</v>
      </c>
      <c r="B21" s="25" t="s">
        <v>247</v>
      </c>
      <c r="C21" s="25" t="s">
        <v>278</v>
      </c>
      <c r="D21" s="24">
        <v>20</v>
      </c>
      <c r="E21" s="16">
        <f>IF(formulier="PZH",INVOER_HOEVEELHEDEN!E35,IF(formulier="TBM",SUMIFS(tbmqn,tbmpzh,$A21),SUMIFS(snlqn,snlpzh,$A21)))</f>
        <v>0</v>
      </c>
      <c r="F21" s="25" t="s">
        <v>260</v>
      </c>
      <c r="G21" s="49">
        <f>3*1000/10000</f>
        <v>0.3</v>
      </c>
      <c r="H21" s="49">
        <f t="shared" si="0"/>
        <v>0</v>
      </c>
      <c r="I21" s="26">
        <v>175</v>
      </c>
      <c r="J21" s="26">
        <v>790</v>
      </c>
      <c r="K21" s="27" t="s">
        <v>373</v>
      </c>
      <c r="L21" s="26">
        <v>0</v>
      </c>
      <c r="M21" s="27" t="s">
        <v>373</v>
      </c>
      <c r="N21" s="27">
        <v>0</v>
      </c>
      <c r="O21" s="28" t="s">
        <v>274</v>
      </c>
      <c r="P21" s="28" t="s">
        <v>307</v>
      </c>
    </row>
    <row r="22" spans="1:16" ht="50.1" customHeight="1" x14ac:dyDescent="0.25">
      <c r="A22" s="24">
        <v>21</v>
      </c>
      <c r="B22" s="25" t="s">
        <v>247</v>
      </c>
      <c r="C22" s="25" t="s">
        <v>264</v>
      </c>
      <c r="D22" s="24">
        <v>21</v>
      </c>
      <c r="E22" s="16">
        <f>IF(formulier="PZH",INVOER_HOEVEELHEDEN!E36,IF(formulier="TBM",SUMIFS(tbmqn,tbmpzh,$A22),SUMIFS(snlqn,snlpzh,$A22)))</f>
        <v>0</v>
      </c>
      <c r="F22" s="25" t="s">
        <v>260</v>
      </c>
      <c r="G22" s="49">
        <f>10*1000/10000</f>
        <v>1</v>
      </c>
      <c r="H22" s="49">
        <f t="shared" si="0"/>
        <v>0</v>
      </c>
      <c r="I22" s="26">
        <v>1520</v>
      </c>
      <c r="J22" s="26">
        <v>0</v>
      </c>
      <c r="K22" s="27" t="s">
        <v>373</v>
      </c>
      <c r="L22" s="26">
        <v>0</v>
      </c>
      <c r="M22" s="27" t="s">
        <v>373</v>
      </c>
      <c r="N22" s="27">
        <v>0</v>
      </c>
      <c r="O22" s="28" t="s">
        <v>274</v>
      </c>
      <c r="P22" s="28" t="s">
        <v>163</v>
      </c>
    </row>
    <row r="23" spans="1:16" ht="50.1" customHeight="1" x14ac:dyDescent="0.25">
      <c r="A23" s="24">
        <v>22</v>
      </c>
      <c r="B23" s="25" t="s">
        <v>247</v>
      </c>
      <c r="C23" s="25" t="s">
        <v>265</v>
      </c>
      <c r="D23" s="24">
        <v>22</v>
      </c>
      <c r="E23" s="16">
        <f>IF(formulier="PZH",INVOER_HOEVEELHEDEN!E37,IF(formulier="TBM",SUMIFS(tbmqn,tbmpzh,$A23),SUMIFS(snlqn,snlpzh,$A23)))</f>
        <v>0</v>
      </c>
      <c r="F23" s="25" t="s">
        <v>260</v>
      </c>
      <c r="G23" s="49">
        <f>0</f>
        <v>0</v>
      </c>
      <c r="H23" s="49">
        <f t="shared" si="0"/>
        <v>0</v>
      </c>
      <c r="I23" s="26">
        <v>440</v>
      </c>
      <c r="J23" s="26">
        <v>0</v>
      </c>
      <c r="K23" s="27" t="s">
        <v>373</v>
      </c>
      <c r="L23" s="26">
        <v>521670</v>
      </c>
      <c r="M23" s="27">
        <v>50</v>
      </c>
      <c r="N23" s="27">
        <v>0</v>
      </c>
      <c r="O23" s="28" t="s">
        <v>274</v>
      </c>
      <c r="P23" s="28" t="s">
        <v>162</v>
      </c>
    </row>
    <row r="24" spans="1:16" ht="50.1" customHeight="1" x14ac:dyDescent="0.25">
      <c r="A24" s="24">
        <v>23</v>
      </c>
      <c r="B24" s="25" t="s">
        <v>247</v>
      </c>
      <c r="C24" s="25" t="s">
        <v>266</v>
      </c>
      <c r="D24" s="24">
        <v>23</v>
      </c>
      <c r="E24" s="16">
        <f>IF(formulier="PZH",INVOER_HOEVEELHEDEN!E38,IF(formulier="TBM",SUMIFS(tbmqn,tbmpzh,$A24),SUMIFS(snlqn,snlpzh,$A24)))</f>
        <v>0</v>
      </c>
      <c r="F24" s="25" t="s">
        <v>260</v>
      </c>
      <c r="G24" s="49">
        <f>5*1000/10000</f>
        <v>0.5</v>
      </c>
      <c r="H24" s="49">
        <f t="shared" si="0"/>
        <v>0</v>
      </c>
      <c r="I24" s="26">
        <v>2450</v>
      </c>
      <c r="J24" s="26">
        <v>14170</v>
      </c>
      <c r="K24" s="27">
        <v>10</v>
      </c>
      <c r="L24" s="26">
        <v>0</v>
      </c>
      <c r="M24" s="27" t="s">
        <v>373</v>
      </c>
      <c r="N24" s="27">
        <v>0</v>
      </c>
      <c r="O24" s="28" t="s">
        <v>274</v>
      </c>
      <c r="P24" s="28" t="s">
        <v>165</v>
      </c>
    </row>
    <row r="25" spans="1:16" ht="50.1" customHeight="1" x14ac:dyDescent="0.25">
      <c r="A25" s="24">
        <v>24</v>
      </c>
      <c r="B25" s="25" t="s">
        <v>247</v>
      </c>
      <c r="C25" s="25" t="s">
        <v>262</v>
      </c>
      <c r="D25" s="24">
        <v>24</v>
      </c>
      <c r="E25" s="16">
        <f>IF(formulier="PZH",INVOER_HOEVEELHEDEN!E39,IF(formulier="TBM",SUMIFS(tbmqn,tbmpzh,$A25),SUMIFS(snlqn,snlpzh,$A25)))</f>
        <v>0</v>
      </c>
      <c r="F25" s="25" t="s">
        <v>145</v>
      </c>
      <c r="G25" s="49">
        <f>0</f>
        <v>0</v>
      </c>
      <c r="H25" s="49">
        <f t="shared" si="0"/>
        <v>0</v>
      </c>
      <c r="I25" s="26">
        <v>250</v>
      </c>
      <c r="J25" s="26">
        <v>2500</v>
      </c>
      <c r="K25" s="27">
        <v>15</v>
      </c>
      <c r="L25" s="26">
        <v>10000</v>
      </c>
      <c r="M25" s="27">
        <v>30</v>
      </c>
      <c r="N25" s="27">
        <v>0</v>
      </c>
      <c r="O25" s="28" t="s">
        <v>274</v>
      </c>
      <c r="P25" s="28" t="s">
        <v>173</v>
      </c>
    </row>
    <row r="26" spans="1:16" ht="50.1" customHeight="1" x14ac:dyDescent="0.25">
      <c r="A26" s="24">
        <v>25</v>
      </c>
      <c r="B26" s="25" t="s">
        <v>247</v>
      </c>
      <c r="C26" s="25" t="s">
        <v>268</v>
      </c>
      <c r="D26" s="24">
        <v>25</v>
      </c>
      <c r="E26" s="16">
        <f>IF(formulier="PZH",INVOER_HOEVEELHEDEN!E40,IF(formulier="TBM",SUMIFS(tbmqn,tbmpzh,$A26),SUMIFS(snlqn,snlpzh,$A26)))</f>
        <v>0</v>
      </c>
      <c r="F26" s="25" t="s">
        <v>145</v>
      </c>
      <c r="G26" s="49">
        <f>0</f>
        <v>0</v>
      </c>
      <c r="H26" s="49">
        <f t="shared" si="0"/>
        <v>0</v>
      </c>
      <c r="I26" s="26">
        <v>150</v>
      </c>
      <c r="J26" s="26">
        <v>1250</v>
      </c>
      <c r="K26" s="27">
        <v>10</v>
      </c>
      <c r="L26" s="26">
        <v>2500</v>
      </c>
      <c r="M26" s="27">
        <v>20</v>
      </c>
      <c r="N26" s="27">
        <v>0</v>
      </c>
      <c r="O26" s="28" t="s">
        <v>274</v>
      </c>
      <c r="P26" s="28" t="s">
        <v>166</v>
      </c>
    </row>
    <row r="27" spans="1:16" ht="50.1" customHeight="1" x14ac:dyDescent="0.25">
      <c r="A27" s="24">
        <v>26</v>
      </c>
      <c r="B27" s="25" t="s">
        <v>247</v>
      </c>
      <c r="C27" s="25" t="s">
        <v>269</v>
      </c>
      <c r="D27" s="24">
        <v>26</v>
      </c>
      <c r="E27" s="16">
        <f>IF(formulier="PZH",INVOER_HOEVEELHEDEN!E41,IF(formulier="TBM",SUMIFS(tbmqn,tbmpzh,$A27),SUMIFS(snlqn,snlpzh,$A27)))</f>
        <v>0</v>
      </c>
      <c r="F27" s="25" t="s">
        <v>145</v>
      </c>
      <c r="G27" s="49">
        <f>0</f>
        <v>0</v>
      </c>
      <c r="H27" s="49">
        <f t="shared" si="0"/>
        <v>0</v>
      </c>
      <c r="I27" s="26">
        <v>410</v>
      </c>
      <c r="J27" s="26">
        <v>0</v>
      </c>
      <c r="K27" s="27" t="s">
        <v>373</v>
      </c>
      <c r="L27" s="26">
        <v>5600</v>
      </c>
      <c r="M27" s="27">
        <v>50</v>
      </c>
      <c r="N27" s="27">
        <v>0</v>
      </c>
      <c r="O27" s="28" t="s">
        <v>274</v>
      </c>
      <c r="P27" s="28" t="s">
        <v>231</v>
      </c>
    </row>
    <row r="28" spans="1:16" ht="50.1" customHeight="1" x14ac:dyDescent="0.25">
      <c r="A28" s="24">
        <v>27</v>
      </c>
      <c r="B28" s="25" t="s">
        <v>247</v>
      </c>
      <c r="C28" s="25" t="s">
        <v>263</v>
      </c>
      <c r="D28" s="24">
        <v>27</v>
      </c>
      <c r="E28" s="16">
        <f>IF(formulier="PZH",INVOER_HOEVEELHEDEN!E42,IF(formulier="TBM",SUMIFS(tbmqn,tbmpzh,$A28),SUMIFS(snlqn,snlpzh,$A28)))</f>
        <v>0</v>
      </c>
      <c r="F28" s="25" t="s">
        <v>145</v>
      </c>
      <c r="G28" s="49">
        <f>0</f>
        <v>0</v>
      </c>
      <c r="H28" s="49">
        <f t="shared" si="0"/>
        <v>0</v>
      </c>
      <c r="I28" s="26">
        <v>16</v>
      </c>
      <c r="J28" s="26">
        <v>0</v>
      </c>
      <c r="K28" s="27" t="s">
        <v>373</v>
      </c>
      <c r="L28" s="26">
        <v>2560</v>
      </c>
      <c r="M28" s="27">
        <v>30</v>
      </c>
      <c r="N28" s="27">
        <v>0</v>
      </c>
      <c r="O28" s="28" t="s">
        <v>274</v>
      </c>
      <c r="P28" s="28" t="s">
        <v>174</v>
      </c>
    </row>
    <row r="29" spans="1:16" ht="50.1" customHeight="1" x14ac:dyDescent="0.25">
      <c r="A29" s="24">
        <v>28</v>
      </c>
      <c r="B29" s="25" t="s">
        <v>243</v>
      </c>
      <c r="C29" s="25" t="s">
        <v>255</v>
      </c>
      <c r="D29" s="24">
        <v>28</v>
      </c>
      <c r="E29" s="16">
        <f>IF(formulier="PZH",INVOER_HOEVEELHEDEN!E43,IF(formulier="TBM",SUMIFS(tbmqn,tbmpzh,$A29),SUMIFS(snlqn,snlpzh,$A29)))</f>
        <v>0</v>
      </c>
      <c r="F29" s="25" t="s">
        <v>261</v>
      </c>
      <c r="G29" s="49">
        <f>1/100</f>
        <v>0.01</v>
      </c>
      <c r="H29" s="49">
        <f t="shared" si="0"/>
        <v>0</v>
      </c>
      <c r="I29" s="26">
        <v>17</v>
      </c>
      <c r="J29" s="26">
        <v>1100</v>
      </c>
      <c r="K29" s="27">
        <v>15</v>
      </c>
      <c r="L29" s="26">
        <v>2870</v>
      </c>
      <c r="M29" s="27">
        <v>30</v>
      </c>
      <c r="N29" s="27">
        <v>0</v>
      </c>
      <c r="O29" s="28" t="s">
        <v>274</v>
      </c>
      <c r="P29" s="28" t="s">
        <v>324</v>
      </c>
    </row>
    <row r="30" spans="1:16" ht="50.1" customHeight="1" x14ac:dyDescent="0.25">
      <c r="A30" s="24">
        <v>29</v>
      </c>
      <c r="B30" s="25" t="s">
        <v>243</v>
      </c>
      <c r="C30" s="25" t="s">
        <v>267</v>
      </c>
      <c r="D30" s="24">
        <v>29</v>
      </c>
      <c r="E30" s="16">
        <f>IF(formulier="PZH",INVOER_HOEVEELHEDEN!E44,IF(formulier="TBM",SUMIFS(tbmqn,tbmpzh,$A30),SUMIFS(snlqn,snlpzh,$A30)))</f>
        <v>0</v>
      </c>
      <c r="F30" s="25" t="s">
        <v>261</v>
      </c>
      <c r="G30" s="49">
        <f>1/100</f>
        <v>0.01</v>
      </c>
      <c r="H30" s="49">
        <f t="shared" si="0"/>
        <v>0</v>
      </c>
      <c r="I30" s="26">
        <v>55</v>
      </c>
      <c r="J30" s="26">
        <v>60</v>
      </c>
      <c r="K30" s="27">
        <v>15</v>
      </c>
      <c r="L30" s="26">
        <v>2200</v>
      </c>
      <c r="M30" s="27">
        <v>30</v>
      </c>
      <c r="N30" s="27">
        <v>0</v>
      </c>
      <c r="O30" s="28" t="s">
        <v>274</v>
      </c>
      <c r="P30" s="28" t="s">
        <v>325</v>
      </c>
    </row>
    <row r="31" spans="1:16" ht="50.1" customHeight="1" x14ac:dyDescent="0.25">
      <c r="A31" s="24">
        <v>30</v>
      </c>
      <c r="B31" s="25" t="s">
        <v>243</v>
      </c>
      <c r="C31" s="25" t="s">
        <v>270</v>
      </c>
      <c r="D31" s="24">
        <v>30</v>
      </c>
      <c r="E31" s="16">
        <f>IF(formulier="PZH",INVOER_HOEVEELHEDEN!E45,IF(formulier="TBM",SUMIFS(tbmqn,tbmpzh,$A31),SUMIFS(snlqn,snlpzh,$A31)))</f>
        <v>0</v>
      </c>
      <c r="F31" s="25" t="s">
        <v>261</v>
      </c>
      <c r="G31" s="49">
        <f>1/100</f>
        <v>0.01</v>
      </c>
      <c r="H31" s="49">
        <f t="shared" si="0"/>
        <v>0</v>
      </c>
      <c r="I31" s="26">
        <v>60</v>
      </c>
      <c r="J31" s="26">
        <v>780</v>
      </c>
      <c r="K31" s="27">
        <v>5</v>
      </c>
      <c r="L31" s="26">
        <v>0</v>
      </c>
      <c r="M31" s="27" t="s">
        <v>373</v>
      </c>
      <c r="N31" s="27">
        <v>0</v>
      </c>
      <c r="O31" s="28" t="s">
        <v>274</v>
      </c>
      <c r="P31" s="28" t="s">
        <v>326</v>
      </c>
    </row>
    <row r="32" spans="1:16" ht="50.1" customHeight="1" x14ac:dyDescent="0.25">
      <c r="A32" s="24">
        <v>31</v>
      </c>
      <c r="B32" s="25" t="s">
        <v>243</v>
      </c>
      <c r="C32" s="25" t="s">
        <v>257</v>
      </c>
      <c r="D32" s="24">
        <v>31</v>
      </c>
      <c r="E32" s="16">
        <f>IF(formulier="PZH",INVOER_HOEVEELHEDEN!E46,IF(formulier="TBM",SUMIFS(tbmqn,tbmpzh,$A32),SUMIFS(snlqn,snlpzh,$A32)))</f>
        <v>0</v>
      </c>
      <c r="F32" s="25" t="s">
        <v>260</v>
      </c>
      <c r="G32" s="49">
        <f>2.5*1000/10000</f>
        <v>0.25</v>
      </c>
      <c r="H32" s="49">
        <f t="shared" si="0"/>
        <v>0</v>
      </c>
      <c r="I32" s="26">
        <v>15</v>
      </c>
      <c r="J32" s="26">
        <v>250</v>
      </c>
      <c r="K32" s="27">
        <v>5</v>
      </c>
      <c r="L32" s="26">
        <v>0</v>
      </c>
      <c r="M32" s="27" t="s">
        <v>373</v>
      </c>
      <c r="N32" s="27">
        <v>0</v>
      </c>
      <c r="O32" s="28" t="s">
        <v>274</v>
      </c>
      <c r="P32" s="28" t="s">
        <v>274</v>
      </c>
    </row>
    <row r="33" spans="1:16" ht="50.1" customHeight="1" x14ac:dyDescent="0.25">
      <c r="A33" s="24">
        <v>32</v>
      </c>
      <c r="B33" s="25" t="s">
        <v>243</v>
      </c>
      <c r="C33" s="25" t="s">
        <v>258</v>
      </c>
      <c r="D33" s="24">
        <v>32</v>
      </c>
      <c r="E33" s="16">
        <f>IF(formulier="PZH",INVOER_HOEVEELHEDEN!E47,IF(formulier="TBM",SUMIFS(tbmqn,tbmpzh,$A33),SUMIFS(snlqn,snlpzh,$A33)))</f>
        <v>0</v>
      </c>
      <c r="F33" s="25" t="s">
        <v>260</v>
      </c>
      <c r="G33" s="49">
        <f>1*1000/10000</f>
        <v>0.1</v>
      </c>
      <c r="H33" s="49">
        <f t="shared" si="0"/>
        <v>0</v>
      </c>
      <c r="I33" s="26">
        <v>850</v>
      </c>
      <c r="J33" s="26">
        <v>1500</v>
      </c>
      <c r="K33" s="27">
        <v>5</v>
      </c>
      <c r="L33" s="26">
        <v>0</v>
      </c>
      <c r="M33" s="27" t="s">
        <v>373</v>
      </c>
      <c r="N33" s="27">
        <v>0</v>
      </c>
      <c r="O33" s="28" t="s">
        <v>274</v>
      </c>
      <c r="P33" s="28" t="s">
        <v>327</v>
      </c>
    </row>
    <row r="34" spans="1:16" ht="50.1" customHeight="1" x14ac:dyDescent="0.25">
      <c r="A34" s="24">
        <v>33</v>
      </c>
      <c r="B34" s="25" t="s">
        <v>243</v>
      </c>
      <c r="C34" s="25" t="s">
        <v>259</v>
      </c>
      <c r="D34" s="24">
        <v>33</v>
      </c>
      <c r="E34" s="16">
        <f>IF(formulier="PZH",INVOER_HOEVEELHEDEN!E48,IF(formulier="TBM",SUMIFS(tbmqn,tbmpzh,$A34),SUMIFS(snlqn,snlpzh,$A34)))</f>
        <v>0</v>
      </c>
      <c r="F34" s="25" t="s">
        <v>260</v>
      </c>
      <c r="G34" s="49">
        <f>2.5*1000/10000</f>
        <v>0.25</v>
      </c>
      <c r="H34" s="49">
        <f t="shared" si="0"/>
        <v>0</v>
      </c>
      <c r="I34" s="26">
        <v>1990</v>
      </c>
      <c r="J34" s="26">
        <v>0</v>
      </c>
      <c r="K34" s="27" t="s">
        <v>373</v>
      </c>
      <c r="L34" s="26">
        <v>0</v>
      </c>
      <c r="M34" s="27" t="s">
        <v>373</v>
      </c>
      <c r="N34" s="27">
        <v>0</v>
      </c>
      <c r="O34" s="28" t="s">
        <v>274</v>
      </c>
      <c r="P34" s="28" t="s">
        <v>179</v>
      </c>
    </row>
    <row r="35" spans="1:16" ht="50.1" customHeight="1" x14ac:dyDescent="0.25">
      <c r="A35" s="24">
        <v>34</v>
      </c>
      <c r="B35" s="25" t="s">
        <v>243</v>
      </c>
      <c r="C35" s="25" t="s">
        <v>272</v>
      </c>
      <c r="D35" s="24">
        <v>34</v>
      </c>
      <c r="E35" s="16">
        <f>IF(formulier="PZH",INVOER_HOEVEELHEDEN!E49,IF(formulier="TBM",SUMIFS(tbmqn,tbmpzh,$A35),SUMIFS(snlqn,snlpzh,$A35)))</f>
        <v>0</v>
      </c>
      <c r="F35" s="25" t="s">
        <v>260</v>
      </c>
      <c r="G35" s="49">
        <f>1*1000/10000</f>
        <v>0.1</v>
      </c>
      <c r="H35" s="49">
        <f t="shared" si="0"/>
        <v>0</v>
      </c>
      <c r="I35" s="26">
        <v>390</v>
      </c>
      <c r="J35" s="26">
        <v>4200</v>
      </c>
      <c r="K35" s="27">
        <v>5</v>
      </c>
      <c r="L35" s="26">
        <v>0</v>
      </c>
      <c r="M35" s="27" t="s">
        <v>373</v>
      </c>
      <c r="N35" s="27">
        <v>0</v>
      </c>
      <c r="O35" s="28" t="s">
        <v>274</v>
      </c>
      <c r="P35" s="28" t="s">
        <v>228</v>
      </c>
    </row>
    <row r="36" spans="1:16" ht="50.1" customHeight="1" x14ac:dyDescent="0.25">
      <c r="A36" s="24">
        <v>35</v>
      </c>
      <c r="B36" s="25" t="s">
        <v>244</v>
      </c>
      <c r="C36" s="25" t="s">
        <v>285</v>
      </c>
      <c r="D36" s="24">
        <v>35</v>
      </c>
      <c r="E36" s="16">
        <f>IF(formulier="PZH",INVOER_HOEVEELHEDEN!E50,IF(formulier="TBM",SUMIFS(tbmqn,tbmpzh,$A36),SUMIFS(snlqn,snlpzh,$A36)))</f>
        <v>0</v>
      </c>
      <c r="F36" s="25" t="s">
        <v>145</v>
      </c>
      <c r="G36" s="49">
        <f>0</f>
        <v>0</v>
      </c>
      <c r="H36" s="49">
        <f t="shared" si="0"/>
        <v>0</v>
      </c>
      <c r="I36" s="26">
        <v>3720</v>
      </c>
      <c r="J36" s="26">
        <v>46290</v>
      </c>
      <c r="K36" s="27">
        <v>15</v>
      </c>
      <c r="L36" s="26">
        <v>65000</v>
      </c>
      <c r="M36" s="27">
        <v>50</v>
      </c>
      <c r="N36" s="27">
        <v>0</v>
      </c>
      <c r="O36" s="28" t="s">
        <v>328</v>
      </c>
      <c r="P36" s="28" t="s">
        <v>155</v>
      </c>
    </row>
    <row r="37" spans="1:16" ht="50.1" customHeight="1" x14ac:dyDescent="0.25">
      <c r="A37" s="24">
        <v>36</v>
      </c>
      <c r="B37" s="25" t="s">
        <v>244</v>
      </c>
      <c r="C37" s="25" t="s">
        <v>279</v>
      </c>
      <c r="D37" s="24">
        <v>36</v>
      </c>
      <c r="E37" s="16">
        <f>IF(formulier="PZH",INVOER_HOEVEELHEDEN!E51,IF(formulier="TBM",SUMIFS(tbmqn,tbmpzh,$A37),SUMIFS(snlqn,snlpzh,$A37)))</f>
        <v>0</v>
      </c>
      <c r="F37" s="25" t="s">
        <v>261</v>
      </c>
      <c r="G37" s="49">
        <f>1/100</f>
        <v>0.01</v>
      </c>
      <c r="H37" s="49">
        <f t="shared" si="0"/>
        <v>0</v>
      </c>
      <c r="I37" s="26">
        <v>75</v>
      </c>
      <c r="J37" s="26">
        <v>0</v>
      </c>
      <c r="K37" s="27" t="s">
        <v>373</v>
      </c>
      <c r="L37" s="26">
        <v>15000</v>
      </c>
      <c r="M37" s="27" t="s">
        <v>373</v>
      </c>
      <c r="N37" s="27">
        <v>0</v>
      </c>
      <c r="O37" s="28" t="s">
        <v>274</v>
      </c>
      <c r="P37" s="28" t="s">
        <v>153</v>
      </c>
    </row>
    <row r="38" spans="1:16" ht="50.1" customHeight="1" x14ac:dyDescent="0.25">
      <c r="A38" s="24">
        <v>37</v>
      </c>
      <c r="B38" s="25" t="s">
        <v>244</v>
      </c>
      <c r="C38" s="25" t="s">
        <v>280</v>
      </c>
      <c r="D38" s="24">
        <v>37</v>
      </c>
      <c r="E38" s="16">
        <f>IF(formulier="PZH",INVOER_HOEVEELHEDEN!E52,IF(formulier="TBM",SUMIFS(tbmqn,tbmpzh,$A38),SUMIFS(snlqn,snlpzh,$A38)))</f>
        <v>0</v>
      </c>
      <c r="F38" s="25" t="s">
        <v>261</v>
      </c>
      <c r="G38" s="49">
        <f>1/100</f>
        <v>0.01</v>
      </c>
      <c r="H38" s="49">
        <f t="shared" si="0"/>
        <v>0</v>
      </c>
      <c r="I38" s="26">
        <v>670</v>
      </c>
      <c r="J38" s="26">
        <v>0</v>
      </c>
      <c r="K38" s="27" t="s">
        <v>373</v>
      </c>
      <c r="L38" s="26">
        <v>25000</v>
      </c>
      <c r="M38" s="27">
        <v>15</v>
      </c>
      <c r="N38" s="27">
        <v>0</v>
      </c>
      <c r="O38" s="28" t="s">
        <v>274</v>
      </c>
      <c r="P38" s="28" t="s">
        <v>159</v>
      </c>
    </row>
    <row r="39" spans="1:16" ht="50.1" customHeight="1" x14ac:dyDescent="0.25">
      <c r="A39" s="24">
        <v>38</v>
      </c>
      <c r="B39" s="25" t="s">
        <v>244</v>
      </c>
      <c r="C39" s="25" t="s">
        <v>281</v>
      </c>
      <c r="D39" s="24">
        <v>38</v>
      </c>
      <c r="E39" s="16">
        <f>IF(formulier="PZH",INVOER_HOEVEELHEDEN!E53,IF(formulier="TBM",SUMIFS(tbmqn,tbmpzh,$A39),SUMIFS(snlqn,snlpzh,$A39)))</f>
        <v>0</v>
      </c>
      <c r="F39" s="25" t="s">
        <v>261</v>
      </c>
      <c r="G39" s="49">
        <f>1/100</f>
        <v>0.01</v>
      </c>
      <c r="H39" s="49">
        <f t="shared" si="0"/>
        <v>0</v>
      </c>
      <c r="I39" s="26">
        <v>95</v>
      </c>
      <c r="J39" s="26">
        <v>0</v>
      </c>
      <c r="K39" s="27" t="s">
        <v>373</v>
      </c>
      <c r="L39" s="26">
        <v>0</v>
      </c>
      <c r="M39" s="27" t="s">
        <v>373</v>
      </c>
      <c r="N39" s="27">
        <v>0</v>
      </c>
      <c r="O39" s="28" t="s">
        <v>274</v>
      </c>
      <c r="P39" s="28" t="s">
        <v>167</v>
      </c>
    </row>
    <row r="40" spans="1:16" ht="50.1" customHeight="1" x14ac:dyDescent="0.25">
      <c r="A40" s="24">
        <v>39</v>
      </c>
      <c r="B40" s="25" t="s">
        <v>244</v>
      </c>
      <c r="C40" s="25" t="s">
        <v>271</v>
      </c>
      <c r="D40" s="24">
        <v>39</v>
      </c>
      <c r="E40" s="16">
        <f>IF(formulier="PZH",INVOER_HOEVEELHEDEN!E54,IF(formulier="TBM",SUMIFS(tbmqn,tbmpzh,$A40),SUMIFS(snlqn,snlpzh,$A40)))</f>
        <v>0</v>
      </c>
      <c r="F40" s="25" t="s">
        <v>145</v>
      </c>
      <c r="G40" s="49">
        <f>0</f>
        <v>0</v>
      </c>
      <c r="H40" s="49">
        <f t="shared" si="0"/>
        <v>0</v>
      </c>
      <c r="I40" s="26">
        <v>175</v>
      </c>
      <c r="J40" s="26">
        <v>730</v>
      </c>
      <c r="K40" s="27">
        <v>5</v>
      </c>
      <c r="L40" s="26">
        <v>2480</v>
      </c>
      <c r="M40" s="27">
        <v>10</v>
      </c>
      <c r="N40" s="27">
        <v>0</v>
      </c>
      <c r="O40" s="28" t="s">
        <v>274</v>
      </c>
      <c r="P40" s="28" t="s">
        <v>178</v>
      </c>
    </row>
    <row r="41" spans="1:16" ht="50.1" customHeight="1" x14ac:dyDescent="0.25">
      <c r="A41" s="50">
        <v>40</v>
      </c>
      <c r="B41" s="51" t="s">
        <v>225</v>
      </c>
      <c r="C41" s="51" t="s">
        <v>225</v>
      </c>
      <c r="D41" s="50">
        <v>40</v>
      </c>
      <c r="E41" s="52">
        <f>IF(formulier="PZH",INVOER_HOEVEELHEDEN!E55,IF(formulier="TBM",SUMIFS(tbmqn,tbmpzh,$A41),SUMIFS(snlqn,snlpzh,$A41)))</f>
        <v>0</v>
      </c>
      <c r="F41" s="51" t="s">
        <v>274</v>
      </c>
      <c r="G41" s="53">
        <f>0</f>
        <v>0</v>
      </c>
      <c r="H41" s="53">
        <f t="shared" si="0"/>
        <v>0</v>
      </c>
      <c r="I41" s="54">
        <v>230</v>
      </c>
      <c r="J41" s="54">
        <v>0</v>
      </c>
      <c r="K41" s="55"/>
      <c r="L41" s="54">
        <v>320</v>
      </c>
      <c r="M41" s="55">
        <v>10</v>
      </c>
      <c r="N41" s="55">
        <v>0</v>
      </c>
      <c r="O41" s="28" t="s">
        <v>329</v>
      </c>
      <c r="P41" s="28" t="s">
        <v>371</v>
      </c>
    </row>
  </sheetData>
  <sheetProtection algorithmName="SHA-512" hashValue="Ed4+PLmfhoRhPryut2Y9ycNGSUVPe+O7UCc6TIcOp2GMttJ01NWzJvHZ/JhpyWFzAjtU6qj+w1RM9CoZKb84/g==" saltValue="0/dna9qXK6T+hYYRHsqpYA==" spinCount="100000" sheet="1" objects="1" scenarios="1" selectLockedCells="1" selectUnlockedCells="1"/>
  <conditionalFormatting sqref="E2:N41">
    <cfRule type="expression" dxfId="0" priority="1">
      <formula>_xlfn.ISFORMULA(E2)</formula>
    </cfRule>
  </conditionalFormatting>
  <dataValidations count="1">
    <dataValidation type="list" showInputMessage="1" showErrorMessage="1" sqref="N2:N41" xr:uid="{BC96B039-53E5-411D-A7B7-F750A2F2251E}">
      <formula1>"0,1"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7496C-21A7-487C-8A3B-6D5BD37688E9}">
  <sheetPr codeName="Sheet4">
    <tabColor theme="0" tint="-0.499984740745262"/>
  </sheetPr>
  <dimension ref="A1:I5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 x14ac:dyDescent="0.25"/>
  <cols>
    <col min="1" max="1" width="8.7109375" style="5" customWidth="1"/>
    <col min="2" max="2" width="20.7109375" style="5" bestFit="1" customWidth="1"/>
    <col min="3" max="3" width="34.42578125" style="5" bestFit="1" customWidth="1"/>
    <col min="4" max="4" width="15.7109375" style="4" customWidth="1"/>
    <col min="5" max="6" width="15.7109375" style="5" customWidth="1"/>
    <col min="7" max="7" width="10.7109375" style="37" customWidth="1"/>
    <col min="8" max="9" width="15.7109375" style="5" customWidth="1"/>
    <col min="10" max="16384" width="9.140625" style="5"/>
  </cols>
  <sheetData>
    <row r="1" spans="1:9" s="3" customFormat="1" ht="24.95" customHeight="1" x14ac:dyDescent="0.25">
      <c r="A1" s="3" t="s">
        <v>331</v>
      </c>
      <c r="B1" s="3" t="s">
        <v>232</v>
      </c>
      <c r="C1" s="3" t="s">
        <v>233</v>
      </c>
      <c r="D1" s="3" t="s">
        <v>336</v>
      </c>
      <c r="E1" s="3" t="s">
        <v>362</v>
      </c>
      <c r="F1" s="3" t="s">
        <v>359</v>
      </c>
      <c r="G1" s="35" t="s">
        <v>248</v>
      </c>
      <c r="H1" s="3" t="s">
        <v>360</v>
      </c>
      <c r="I1" s="3" t="s">
        <v>361</v>
      </c>
    </row>
    <row r="2" spans="1:9" x14ac:dyDescent="0.25">
      <c r="A2" s="4">
        <v>1</v>
      </c>
      <c r="B2" s="5" t="s">
        <v>143</v>
      </c>
      <c r="C2" s="5" t="s">
        <v>144</v>
      </c>
      <c r="D2" s="33" t="str" cm="1">
        <f t="array" ref="D2">IF(formulier="TBM",hoeveelheden,"")</f>
        <v/>
      </c>
      <c r="E2" s="10" t="s">
        <v>7</v>
      </c>
      <c r="F2" s="4">
        <v>1</v>
      </c>
      <c r="G2" s="36">
        <v>2</v>
      </c>
      <c r="H2" s="59" t="str">
        <f>IFERROR(D2*F2,"")</f>
        <v/>
      </c>
      <c r="I2" s="10" t="str">
        <f t="shared" ref="I2:I33" si="0">IFERROR(VLOOKUP($G2,pzhc,6,FALSE),"uitgesloten")</f>
        <v>ha</v>
      </c>
    </row>
    <row r="3" spans="1:9" x14ac:dyDescent="0.25">
      <c r="A3" s="4">
        <v>2</v>
      </c>
      <c r="B3" s="5" t="s">
        <v>143</v>
      </c>
      <c r="C3" s="5" t="s">
        <v>104</v>
      </c>
      <c r="D3" s="33"/>
      <c r="E3" s="10" t="s">
        <v>145</v>
      </c>
      <c r="F3" s="4">
        <v>1</v>
      </c>
      <c r="G3" s="36">
        <v>3</v>
      </c>
      <c r="H3" s="34">
        <f t="shared" ref="H3:H49" si="1">IFERROR(D3*F3,"")</f>
        <v>0</v>
      </c>
      <c r="I3" s="10" t="str">
        <f t="shared" si="0"/>
        <v>st</v>
      </c>
    </row>
    <row r="4" spans="1:9" x14ac:dyDescent="0.25">
      <c r="A4" s="4">
        <v>3</v>
      </c>
      <c r="B4" s="5" t="s">
        <v>143</v>
      </c>
      <c r="C4" s="5" t="s">
        <v>146</v>
      </c>
      <c r="D4" s="33"/>
      <c r="E4" s="10" t="s">
        <v>145</v>
      </c>
      <c r="F4" s="4">
        <f>1/80</f>
        <v>1.2500000000000001E-2</v>
      </c>
      <c r="G4" s="36">
        <v>4</v>
      </c>
      <c r="H4" s="34">
        <f t="shared" si="1"/>
        <v>0</v>
      </c>
      <c r="I4" s="10" t="str">
        <f t="shared" si="0"/>
        <v>km</v>
      </c>
    </row>
    <row r="5" spans="1:9" x14ac:dyDescent="0.25">
      <c r="A5" s="4">
        <v>4</v>
      </c>
      <c r="B5" s="5" t="s">
        <v>143</v>
      </c>
      <c r="C5" s="5" t="s">
        <v>147</v>
      </c>
      <c r="D5" s="33"/>
      <c r="E5" s="10" t="s">
        <v>7</v>
      </c>
      <c r="F5" s="4">
        <v>1</v>
      </c>
      <c r="G5" s="36">
        <v>1</v>
      </c>
      <c r="H5" s="34">
        <f t="shared" si="1"/>
        <v>0</v>
      </c>
      <c r="I5" s="10" t="str">
        <f t="shared" si="0"/>
        <v>ha</v>
      </c>
    </row>
    <row r="6" spans="1:9" x14ac:dyDescent="0.25">
      <c r="A6" s="4">
        <v>5</v>
      </c>
      <c r="B6" s="5" t="s">
        <v>143</v>
      </c>
      <c r="C6" s="5" t="s">
        <v>148</v>
      </c>
      <c r="D6" s="33"/>
      <c r="E6" s="10" t="s">
        <v>7</v>
      </c>
      <c r="F6" s="4">
        <v>1</v>
      </c>
      <c r="G6" s="36">
        <v>6</v>
      </c>
      <c r="H6" s="34">
        <f t="shared" si="1"/>
        <v>0</v>
      </c>
      <c r="I6" s="10" t="str">
        <f t="shared" si="0"/>
        <v>ha</v>
      </c>
    </row>
    <row r="7" spans="1:9" x14ac:dyDescent="0.25">
      <c r="A7" s="4">
        <v>6</v>
      </c>
      <c r="B7" s="5" t="s">
        <v>143</v>
      </c>
      <c r="C7" s="5" t="s">
        <v>149</v>
      </c>
      <c r="D7" s="33"/>
      <c r="E7" s="10" t="s">
        <v>145</v>
      </c>
      <c r="F7" s="4">
        <v>1</v>
      </c>
      <c r="G7" s="36">
        <v>3</v>
      </c>
      <c r="H7" s="34">
        <f t="shared" si="1"/>
        <v>0</v>
      </c>
      <c r="I7" s="10" t="str">
        <f t="shared" si="0"/>
        <v>st</v>
      </c>
    </row>
    <row r="8" spans="1:9" x14ac:dyDescent="0.25">
      <c r="A8" s="4">
        <v>7</v>
      </c>
      <c r="B8" s="5" t="s">
        <v>143</v>
      </c>
      <c r="C8" s="5" t="s">
        <v>150</v>
      </c>
      <c r="D8" s="33"/>
      <c r="E8" s="10" t="s">
        <v>7</v>
      </c>
      <c r="F8" s="4">
        <v>1</v>
      </c>
      <c r="G8" s="36">
        <v>5</v>
      </c>
      <c r="H8" s="34">
        <f t="shared" si="1"/>
        <v>0</v>
      </c>
      <c r="I8" s="10" t="str">
        <f t="shared" si="0"/>
        <v>ha</v>
      </c>
    </row>
    <row r="9" spans="1:9" x14ac:dyDescent="0.25">
      <c r="A9" s="4">
        <v>8</v>
      </c>
      <c r="B9" s="5" t="s">
        <v>151</v>
      </c>
      <c r="C9" s="5" t="s">
        <v>152</v>
      </c>
      <c r="D9" s="33"/>
      <c r="E9" s="10" t="s">
        <v>7</v>
      </c>
      <c r="F9" s="4">
        <v>1</v>
      </c>
      <c r="G9" s="36">
        <v>7</v>
      </c>
      <c r="H9" s="34">
        <f t="shared" si="1"/>
        <v>0</v>
      </c>
      <c r="I9" s="10" t="str">
        <f t="shared" si="0"/>
        <v>ha</v>
      </c>
    </row>
    <row r="10" spans="1:9" x14ac:dyDescent="0.25">
      <c r="A10" s="4">
        <v>9</v>
      </c>
      <c r="B10" s="5" t="s">
        <v>151</v>
      </c>
      <c r="C10" s="5" t="s">
        <v>311</v>
      </c>
      <c r="D10" s="33"/>
      <c r="E10" s="10" t="s">
        <v>7</v>
      </c>
      <c r="F10" s="4">
        <v>1</v>
      </c>
      <c r="G10" s="36">
        <v>10</v>
      </c>
      <c r="H10" s="34">
        <f t="shared" si="1"/>
        <v>0</v>
      </c>
      <c r="I10" s="10" t="str">
        <f t="shared" si="0"/>
        <v>ha</v>
      </c>
    </row>
    <row r="11" spans="1:9" x14ac:dyDescent="0.25">
      <c r="A11" s="4">
        <v>10</v>
      </c>
      <c r="B11" s="5" t="s">
        <v>151</v>
      </c>
      <c r="C11" s="5" t="s">
        <v>153</v>
      </c>
      <c r="D11" s="33"/>
      <c r="E11" s="10" t="s">
        <v>7</v>
      </c>
      <c r="F11" s="4">
        <v>1</v>
      </c>
      <c r="G11" s="36">
        <v>8</v>
      </c>
      <c r="H11" s="34">
        <f t="shared" si="1"/>
        <v>0</v>
      </c>
      <c r="I11" s="10" t="str">
        <f t="shared" si="0"/>
        <v>ha</v>
      </c>
    </row>
    <row r="12" spans="1:9" x14ac:dyDescent="0.25">
      <c r="A12" s="4">
        <v>11</v>
      </c>
      <c r="B12" s="5" t="s">
        <v>151</v>
      </c>
      <c r="C12" s="5" t="s">
        <v>154</v>
      </c>
      <c r="D12" s="33"/>
      <c r="E12" s="10" t="s">
        <v>7</v>
      </c>
      <c r="F12" s="4">
        <v>1</v>
      </c>
      <c r="G12" s="36">
        <v>7</v>
      </c>
      <c r="H12" s="34">
        <f t="shared" si="1"/>
        <v>0</v>
      </c>
      <c r="I12" s="10" t="str">
        <f t="shared" si="0"/>
        <v>ha</v>
      </c>
    </row>
    <row r="13" spans="1:9" x14ac:dyDescent="0.25">
      <c r="A13" s="4">
        <v>12</v>
      </c>
      <c r="B13" s="5" t="s">
        <v>151</v>
      </c>
      <c r="C13" s="5" t="s">
        <v>155</v>
      </c>
      <c r="D13" s="33"/>
      <c r="E13" s="10" t="s">
        <v>145</v>
      </c>
      <c r="F13" s="4">
        <v>1</v>
      </c>
      <c r="G13" s="36">
        <v>35</v>
      </c>
      <c r="H13" s="34">
        <f t="shared" si="1"/>
        <v>0</v>
      </c>
      <c r="I13" s="10" t="str">
        <f t="shared" si="0"/>
        <v>st</v>
      </c>
    </row>
    <row r="14" spans="1:9" x14ac:dyDescent="0.25">
      <c r="A14" s="4">
        <v>13</v>
      </c>
      <c r="B14" s="5" t="s">
        <v>151</v>
      </c>
      <c r="C14" s="5" t="s">
        <v>156</v>
      </c>
      <c r="D14" s="33"/>
      <c r="E14" s="10" t="s">
        <v>7</v>
      </c>
      <c r="F14" s="4">
        <v>1</v>
      </c>
      <c r="G14" s="36">
        <v>12</v>
      </c>
      <c r="H14" s="34">
        <f t="shared" si="1"/>
        <v>0</v>
      </c>
      <c r="I14" s="10" t="str">
        <f t="shared" si="0"/>
        <v>ha</v>
      </c>
    </row>
    <row r="15" spans="1:9" x14ac:dyDescent="0.25">
      <c r="A15" s="4">
        <v>14</v>
      </c>
      <c r="B15" s="5" t="s">
        <v>151</v>
      </c>
      <c r="C15" s="5" t="s">
        <v>227</v>
      </c>
      <c r="D15" s="33"/>
      <c r="E15" s="10" t="s">
        <v>7</v>
      </c>
      <c r="F15" s="4">
        <v>1</v>
      </c>
      <c r="G15" s="36">
        <v>9</v>
      </c>
      <c r="H15" s="34">
        <f t="shared" si="1"/>
        <v>0</v>
      </c>
      <c r="I15" s="10" t="str">
        <f t="shared" si="0"/>
        <v>ha</v>
      </c>
    </row>
    <row r="16" spans="1:9" x14ac:dyDescent="0.25">
      <c r="A16" s="4">
        <v>15</v>
      </c>
      <c r="B16" s="5" t="s">
        <v>151</v>
      </c>
      <c r="C16" s="5" t="s">
        <v>157</v>
      </c>
      <c r="D16" s="33"/>
      <c r="E16" s="10" t="s">
        <v>7</v>
      </c>
      <c r="F16" s="4">
        <v>1</v>
      </c>
      <c r="G16" s="36">
        <v>13</v>
      </c>
      <c r="H16" s="34">
        <f t="shared" si="1"/>
        <v>0</v>
      </c>
      <c r="I16" s="10" t="str">
        <f t="shared" si="0"/>
        <v>ha</v>
      </c>
    </row>
    <row r="17" spans="1:9" x14ac:dyDescent="0.25">
      <c r="A17" s="4">
        <v>16</v>
      </c>
      <c r="B17" s="5" t="s">
        <v>151</v>
      </c>
      <c r="C17" s="5" t="s">
        <v>158</v>
      </c>
      <c r="D17" s="33"/>
      <c r="E17" s="10" t="s">
        <v>7</v>
      </c>
      <c r="F17" s="4">
        <v>1</v>
      </c>
      <c r="G17" s="36">
        <v>7</v>
      </c>
      <c r="H17" s="34">
        <f t="shared" si="1"/>
        <v>0</v>
      </c>
      <c r="I17" s="10" t="str">
        <f t="shared" si="0"/>
        <v>ha</v>
      </c>
    </row>
    <row r="18" spans="1:9" x14ac:dyDescent="0.25">
      <c r="A18" s="4">
        <v>17</v>
      </c>
      <c r="B18" s="5" t="s">
        <v>151</v>
      </c>
      <c r="C18" s="5" t="s">
        <v>230</v>
      </c>
      <c r="D18" s="33"/>
      <c r="E18" s="10" t="s">
        <v>7</v>
      </c>
      <c r="F18" s="4">
        <v>1</v>
      </c>
      <c r="G18" s="36">
        <v>9</v>
      </c>
      <c r="H18" s="34">
        <f t="shared" si="1"/>
        <v>0</v>
      </c>
      <c r="I18" s="10" t="str">
        <f t="shared" si="0"/>
        <v>ha</v>
      </c>
    </row>
    <row r="19" spans="1:9" x14ac:dyDescent="0.25">
      <c r="A19" s="4">
        <v>18</v>
      </c>
      <c r="B19" s="5" t="s">
        <v>151</v>
      </c>
      <c r="C19" s="5" t="s">
        <v>159</v>
      </c>
      <c r="D19" s="33"/>
      <c r="E19" s="10" t="s">
        <v>145</v>
      </c>
      <c r="F19" s="4">
        <f>1/3</f>
        <v>0.33333333333333331</v>
      </c>
      <c r="G19" s="36">
        <v>37</v>
      </c>
      <c r="H19" s="34">
        <f t="shared" si="1"/>
        <v>0</v>
      </c>
      <c r="I19" s="10" t="str">
        <f t="shared" si="0"/>
        <v>are</v>
      </c>
    </row>
    <row r="20" spans="1:9" x14ac:dyDescent="0.25">
      <c r="A20" s="4">
        <v>19</v>
      </c>
      <c r="B20" s="5" t="s">
        <v>151</v>
      </c>
      <c r="C20" s="5" t="s">
        <v>160</v>
      </c>
      <c r="D20" s="33"/>
      <c r="E20" s="10" t="s">
        <v>7</v>
      </c>
      <c r="F20" s="4">
        <v>1</v>
      </c>
      <c r="G20" s="36">
        <v>11</v>
      </c>
      <c r="H20" s="34">
        <f t="shared" si="1"/>
        <v>0</v>
      </c>
      <c r="I20" s="10" t="str">
        <f t="shared" si="0"/>
        <v>ha</v>
      </c>
    </row>
    <row r="21" spans="1:9" x14ac:dyDescent="0.25">
      <c r="A21" s="4">
        <v>20</v>
      </c>
      <c r="B21" s="5" t="s">
        <v>161</v>
      </c>
      <c r="C21" s="5" t="s">
        <v>162</v>
      </c>
      <c r="D21" s="33"/>
      <c r="E21" s="10" t="s">
        <v>260</v>
      </c>
      <c r="F21" s="4">
        <v>1</v>
      </c>
      <c r="G21" s="36">
        <v>22</v>
      </c>
      <c r="H21" s="34">
        <f t="shared" si="1"/>
        <v>0</v>
      </c>
      <c r="I21" s="10" t="str">
        <f t="shared" si="0"/>
        <v>km</v>
      </c>
    </row>
    <row r="22" spans="1:9" x14ac:dyDescent="0.25">
      <c r="A22" s="4">
        <v>21</v>
      </c>
      <c r="B22" s="5" t="s">
        <v>161</v>
      </c>
      <c r="C22" s="5" t="s">
        <v>163</v>
      </c>
      <c r="D22" s="33"/>
      <c r="E22" s="10" t="s">
        <v>7</v>
      </c>
      <c r="F22" s="4">
        <f>10000/5/1000</f>
        <v>2</v>
      </c>
      <c r="G22" s="36">
        <v>21</v>
      </c>
      <c r="H22" s="34">
        <f t="shared" si="1"/>
        <v>0</v>
      </c>
      <c r="I22" s="10" t="str">
        <f t="shared" si="0"/>
        <v>km</v>
      </c>
    </row>
    <row r="23" spans="1:9" x14ac:dyDescent="0.25">
      <c r="A23" s="4">
        <v>22</v>
      </c>
      <c r="B23" s="5" t="s">
        <v>161</v>
      </c>
      <c r="C23" s="5" t="s">
        <v>136</v>
      </c>
      <c r="D23" s="33"/>
      <c r="E23" s="10" t="s">
        <v>7</v>
      </c>
      <c r="F23" s="4">
        <v>1</v>
      </c>
      <c r="G23" s="36">
        <v>17</v>
      </c>
      <c r="H23" s="34">
        <f t="shared" si="1"/>
        <v>0</v>
      </c>
      <c r="I23" s="10" t="str">
        <f t="shared" si="0"/>
        <v>ha</v>
      </c>
    </row>
    <row r="24" spans="1:9" x14ac:dyDescent="0.25">
      <c r="A24" s="4">
        <v>23</v>
      </c>
      <c r="B24" s="5" t="s">
        <v>161</v>
      </c>
      <c r="C24" s="5" t="s">
        <v>164</v>
      </c>
      <c r="D24" s="33"/>
      <c r="E24" s="10" t="s">
        <v>7</v>
      </c>
      <c r="F24" s="4">
        <v>1</v>
      </c>
      <c r="G24" s="36">
        <v>15</v>
      </c>
      <c r="H24" s="34">
        <f t="shared" si="1"/>
        <v>0</v>
      </c>
      <c r="I24" s="10" t="str">
        <f t="shared" si="0"/>
        <v>ha</v>
      </c>
    </row>
    <row r="25" spans="1:9" x14ac:dyDescent="0.25">
      <c r="A25" s="4">
        <v>24</v>
      </c>
      <c r="B25" s="5" t="s">
        <v>161</v>
      </c>
      <c r="C25" s="5" t="s">
        <v>165</v>
      </c>
      <c r="D25" s="33"/>
      <c r="E25" s="10" t="s">
        <v>7</v>
      </c>
      <c r="F25" s="4">
        <f>10000/2.5/1000</f>
        <v>4</v>
      </c>
      <c r="G25" s="36">
        <v>23</v>
      </c>
      <c r="H25" s="34">
        <f t="shared" si="1"/>
        <v>0</v>
      </c>
      <c r="I25" s="10" t="str">
        <f t="shared" si="0"/>
        <v>km</v>
      </c>
    </row>
    <row r="26" spans="1:9" x14ac:dyDescent="0.25">
      <c r="A26" s="4">
        <v>25</v>
      </c>
      <c r="B26" s="5" t="s">
        <v>161</v>
      </c>
      <c r="C26" s="5" t="s">
        <v>166</v>
      </c>
      <c r="D26" s="33"/>
      <c r="E26" s="10" t="s">
        <v>145</v>
      </c>
      <c r="F26" s="4">
        <v>1</v>
      </c>
      <c r="G26" s="36">
        <v>25</v>
      </c>
      <c r="H26" s="34">
        <f t="shared" si="1"/>
        <v>0</v>
      </c>
      <c r="I26" s="10" t="str">
        <f t="shared" si="0"/>
        <v>st</v>
      </c>
    </row>
    <row r="27" spans="1:9" x14ac:dyDescent="0.25">
      <c r="A27" s="4">
        <v>26</v>
      </c>
      <c r="B27" s="5" t="s">
        <v>161</v>
      </c>
      <c r="C27" s="5" t="s">
        <v>167</v>
      </c>
      <c r="D27" s="33"/>
      <c r="E27" s="10" t="s">
        <v>7</v>
      </c>
      <c r="F27" s="4">
        <v>100</v>
      </c>
      <c r="G27" s="36">
        <v>38</v>
      </c>
      <c r="H27" s="34">
        <f t="shared" si="1"/>
        <v>0</v>
      </c>
      <c r="I27" s="10" t="str">
        <f t="shared" si="0"/>
        <v>are</v>
      </c>
    </row>
    <row r="28" spans="1:9" x14ac:dyDescent="0.25">
      <c r="A28" s="4">
        <v>27</v>
      </c>
      <c r="B28" s="5" t="s">
        <v>161</v>
      </c>
      <c r="C28" s="5" t="s">
        <v>231</v>
      </c>
      <c r="D28" s="33"/>
      <c r="E28" s="10" t="s">
        <v>145</v>
      </c>
      <c r="F28" s="4">
        <v>1</v>
      </c>
      <c r="G28" s="36">
        <v>26</v>
      </c>
      <c r="H28" s="34">
        <f t="shared" si="1"/>
        <v>0</v>
      </c>
      <c r="I28" s="10" t="str">
        <f t="shared" si="0"/>
        <v>st</v>
      </c>
    </row>
    <row r="29" spans="1:9" x14ac:dyDescent="0.25">
      <c r="A29" s="4" t="s">
        <v>308</v>
      </c>
      <c r="B29" s="5" t="s">
        <v>161</v>
      </c>
      <c r="C29" s="6" t="s">
        <v>305</v>
      </c>
      <c r="D29" s="33"/>
      <c r="E29" s="10" t="s">
        <v>260</v>
      </c>
      <c r="F29" s="4">
        <v>1</v>
      </c>
      <c r="G29" s="36">
        <v>18</v>
      </c>
      <c r="H29" s="34">
        <f t="shared" si="1"/>
        <v>0</v>
      </c>
      <c r="I29" s="10" t="str">
        <f t="shared" si="0"/>
        <v>km</v>
      </c>
    </row>
    <row r="30" spans="1:9" x14ac:dyDescent="0.25">
      <c r="A30" s="4" t="s">
        <v>309</v>
      </c>
      <c r="B30" s="5" t="s">
        <v>161</v>
      </c>
      <c r="C30" s="6" t="s">
        <v>306</v>
      </c>
      <c r="D30" s="33"/>
      <c r="E30" s="10" t="s">
        <v>260</v>
      </c>
      <c r="F30" s="4">
        <v>1</v>
      </c>
      <c r="G30" s="36">
        <v>19</v>
      </c>
      <c r="H30" s="34">
        <f t="shared" si="1"/>
        <v>0</v>
      </c>
      <c r="I30" s="10" t="str">
        <f t="shared" si="0"/>
        <v>km</v>
      </c>
    </row>
    <row r="31" spans="1:9" x14ac:dyDescent="0.25">
      <c r="A31" s="4" t="s">
        <v>310</v>
      </c>
      <c r="B31" s="5" t="s">
        <v>161</v>
      </c>
      <c r="C31" s="6" t="s">
        <v>307</v>
      </c>
      <c r="D31" s="33"/>
      <c r="E31" s="10" t="s">
        <v>260</v>
      </c>
      <c r="F31" s="4">
        <v>1</v>
      </c>
      <c r="G31" s="36">
        <v>20</v>
      </c>
      <c r="H31" s="34">
        <f t="shared" si="1"/>
        <v>0</v>
      </c>
      <c r="I31" s="10" t="str">
        <f t="shared" si="0"/>
        <v>km</v>
      </c>
    </row>
    <row r="32" spans="1:9" x14ac:dyDescent="0.25">
      <c r="A32" s="4">
        <v>29</v>
      </c>
      <c r="B32" s="5" t="s">
        <v>161</v>
      </c>
      <c r="C32" s="5" t="s">
        <v>168</v>
      </c>
      <c r="D32" s="33"/>
      <c r="E32" s="10" t="s">
        <v>7</v>
      </c>
      <c r="F32" s="4">
        <v>1</v>
      </c>
      <c r="G32" s="36">
        <v>16</v>
      </c>
      <c r="H32" s="34">
        <f t="shared" si="1"/>
        <v>0</v>
      </c>
      <c r="I32" s="10" t="str">
        <f t="shared" si="0"/>
        <v>ha</v>
      </c>
    </row>
    <row r="33" spans="1:9" x14ac:dyDescent="0.25">
      <c r="A33" s="4">
        <v>30</v>
      </c>
      <c r="B33" s="5" t="s">
        <v>169</v>
      </c>
      <c r="C33" s="5" t="s">
        <v>170</v>
      </c>
      <c r="D33" s="33"/>
      <c r="E33" s="10" t="s">
        <v>7</v>
      </c>
      <c r="F33" s="4">
        <v>100</v>
      </c>
      <c r="G33" s="36">
        <v>30</v>
      </c>
      <c r="H33" s="34">
        <f t="shared" si="1"/>
        <v>0</v>
      </c>
      <c r="I33" s="10" t="str">
        <f t="shared" si="0"/>
        <v>are</v>
      </c>
    </row>
    <row r="34" spans="1:9" x14ac:dyDescent="0.25">
      <c r="A34" s="4">
        <v>31</v>
      </c>
      <c r="B34" s="5" t="s">
        <v>169</v>
      </c>
      <c r="C34" s="5" t="s">
        <v>171</v>
      </c>
      <c r="D34" s="33"/>
      <c r="E34" s="10" t="s">
        <v>7</v>
      </c>
      <c r="F34" s="4">
        <v>100</v>
      </c>
      <c r="G34" s="36">
        <v>29</v>
      </c>
      <c r="H34" s="34">
        <f t="shared" si="1"/>
        <v>0</v>
      </c>
      <c r="I34" s="10" t="str">
        <f t="shared" ref="I34:I49" si="2">IFERROR(VLOOKUP($G34,pzhc,6,FALSE),"uitgesloten")</f>
        <v>are</v>
      </c>
    </row>
    <row r="35" spans="1:9" x14ac:dyDescent="0.25">
      <c r="A35" s="4">
        <v>32</v>
      </c>
      <c r="B35" s="5" t="s">
        <v>169</v>
      </c>
      <c r="C35" s="5" t="s">
        <v>172</v>
      </c>
      <c r="D35" s="33"/>
      <c r="E35" s="10" t="s">
        <v>7</v>
      </c>
      <c r="F35" s="4">
        <v>100</v>
      </c>
      <c r="G35" s="36">
        <v>28</v>
      </c>
      <c r="H35" s="34">
        <f t="shared" si="1"/>
        <v>0</v>
      </c>
      <c r="I35" s="10" t="str">
        <f t="shared" si="2"/>
        <v>are</v>
      </c>
    </row>
    <row r="36" spans="1:9" x14ac:dyDescent="0.25">
      <c r="A36" s="4">
        <v>33</v>
      </c>
      <c r="B36" s="5" t="s">
        <v>169</v>
      </c>
      <c r="C36" s="5" t="s">
        <v>173</v>
      </c>
      <c r="D36" s="33"/>
      <c r="E36" s="10" t="s">
        <v>145</v>
      </c>
      <c r="F36" s="4">
        <v>1</v>
      </c>
      <c r="G36" s="36">
        <v>24</v>
      </c>
      <c r="H36" s="34">
        <f t="shared" si="1"/>
        <v>0</v>
      </c>
      <c r="I36" s="10" t="str">
        <f t="shared" si="2"/>
        <v>st</v>
      </c>
    </row>
    <row r="37" spans="1:9" x14ac:dyDescent="0.25">
      <c r="A37" s="4">
        <v>34</v>
      </c>
      <c r="B37" s="5" t="s">
        <v>169</v>
      </c>
      <c r="C37" s="5" t="s">
        <v>174</v>
      </c>
      <c r="D37" s="33"/>
      <c r="E37" s="10" t="s">
        <v>145</v>
      </c>
      <c r="F37" s="4">
        <v>1</v>
      </c>
      <c r="G37" s="36">
        <v>27</v>
      </c>
      <c r="H37" s="34">
        <f t="shared" si="1"/>
        <v>0</v>
      </c>
      <c r="I37" s="10" t="str">
        <f t="shared" si="2"/>
        <v>st</v>
      </c>
    </row>
    <row r="38" spans="1:9" x14ac:dyDescent="0.25">
      <c r="A38" s="4">
        <v>35</v>
      </c>
      <c r="B38" s="5" t="s">
        <v>169</v>
      </c>
      <c r="C38" s="5" t="s">
        <v>175</v>
      </c>
      <c r="D38" s="33"/>
      <c r="E38" s="10" t="s">
        <v>7</v>
      </c>
      <c r="F38" s="4">
        <v>100</v>
      </c>
      <c r="G38" s="36">
        <v>30</v>
      </c>
      <c r="H38" s="34">
        <f t="shared" si="1"/>
        <v>0</v>
      </c>
      <c r="I38" s="10" t="str">
        <f t="shared" si="2"/>
        <v>are</v>
      </c>
    </row>
    <row r="39" spans="1:9" x14ac:dyDescent="0.25">
      <c r="A39" s="4">
        <v>36</v>
      </c>
      <c r="B39" s="5" t="s">
        <v>169</v>
      </c>
      <c r="C39" s="5" t="s">
        <v>176</v>
      </c>
      <c r="D39" s="33"/>
      <c r="E39" s="10" t="s">
        <v>7</v>
      </c>
      <c r="F39" s="4">
        <v>100</v>
      </c>
      <c r="G39" s="36">
        <v>29</v>
      </c>
      <c r="H39" s="34">
        <f t="shared" si="1"/>
        <v>0</v>
      </c>
      <c r="I39" s="10" t="str">
        <f t="shared" si="2"/>
        <v>are</v>
      </c>
    </row>
    <row r="40" spans="1:9" x14ac:dyDescent="0.25">
      <c r="A40" s="4">
        <v>37</v>
      </c>
      <c r="B40" s="5" t="s">
        <v>169</v>
      </c>
      <c r="C40" s="5" t="s">
        <v>177</v>
      </c>
      <c r="D40" s="33"/>
      <c r="E40" s="10" t="s">
        <v>7</v>
      </c>
      <c r="F40" s="4">
        <v>100</v>
      </c>
      <c r="G40" s="36">
        <v>28</v>
      </c>
      <c r="H40" s="34">
        <f t="shared" si="1"/>
        <v>0</v>
      </c>
      <c r="I40" s="10" t="str">
        <f t="shared" si="2"/>
        <v>are</v>
      </c>
    </row>
    <row r="41" spans="1:9" x14ac:dyDescent="0.25">
      <c r="A41" s="4">
        <v>38</v>
      </c>
      <c r="B41" s="5" t="s">
        <v>169</v>
      </c>
      <c r="C41" s="5" t="s">
        <v>178</v>
      </c>
      <c r="D41" s="33"/>
      <c r="E41" s="10" t="s">
        <v>145</v>
      </c>
      <c r="F41" s="4">
        <v>1</v>
      </c>
      <c r="G41" s="36">
        <v>39</v>
      </c>
      <c r="H41" s="34">
        <f t="shared" si="1"/>
        <v>0</v>
      </c>
      <c r="I41" s="10" t="str">
        <f t="shared" si="2"/>
        <v>st</v>
      </c>
    </row>
    <row r="42" spans="1:9" x14ac:dyDescent="0.25">
      <c r="A42" s="4">
        <v>39</v>
      </c>
      <c r="B42" s="5" t="s">
        <v>169</v>
      </c>
      <c r="C42" s="5" t="s">
        <v>228</v>
      </c>
      <c r="D42" s="33"/>
      <c r="E42" s="10" t="s">
        <v>7</v>
      </c>
      <c r="F42" s="4">
        <f>10000/1/1000</f>
        <v>10</v>
      </c>
      <c r="G42" s="36">
        <v>34</v>
      </c>
      <c r="H42" s="34">
        <f t="shared" si="1"/>
        <v>0</v>
      </c>
      <c r="I42" s="10" t="str">
        <f t="shared" si="2"/>
        <v>km</v>
      </c>
    </row>
    <row r="43" spans="1:9" x14ac:dyDescent="0.25">
      <c r="A43" s="4">
        <v>40</v>
      </c>
      <c r="B43" s="5" t="s">
        <v>169</v>
      </c>
      <c r="C43" s="5" t="s">
        <v>179</v>
      </c>
      <c r="D43" s="33"/>
      <c r="E43" s="10" t="s">
        <v>7</v>
      </c>
      <c r="F43" s="4">
        <f>10000/1.5/1000</f>
        <v>6.666666666666667</v>
      </c>
      <c r="G43" s="36">
        <v>33</v>
      </c>
      <c r="H43" s="34">
        <f t="shared" si="1"/>
        <v>0</v>
      </c>
      <c r="I43" s="10" t="str">
        <f t="shared" si="2"/>
        <v>km</v>
      </c>
    </row>
    <row r="44" spans="1:9" x14ac:dyDescent="0.25">
      <c r="A44" s="4">
        <v>41</v>
      </c>
      <c r="B44" s="5" t="s">
        <v>169</v>
      </c>
      <c r="C44" s="5" t="s">
        <v>180</v>
      </c>
      <c r="D44" s="33"/>
      <c r="E44" s="10" t="s">
        <v>7</v>
      </c>
      <c r="F44" s="4">
        <v>100</v>
      </c>
      <c r="G44" s="36">
        <v>30</v>
      </c>
      <c r="H44" s="34">
        <f t="shared" si="1"/>
        <v>0</v>
      </c>
      <c r="I44" s="10" t="str">
        <f t="shared" si="2"/>
        <v>are</v>
      </c>
    </row>
    <row r="45" spans="1:9" x14ac:dyDescent="0.25">
      <c r="A45" s="4">
        <v>42</v>
      </c>
      <c r="B45" s="5" t="s">
        <v>169</v>
      </c>
      <c r="C45" s="5" t="s">
        <v>181</v>
      </c>
      <c r="D45" s="33"/>
      <c r="E45" s="10" t="s">
        <v>7</v>
      </c>
      <c r="F45" s="4">
        <v>100</v>
      </c>
      <c r="G45" s="36">
        <v>29</v>
      </c>
      <c r="H45" s="34">
        <f t="shared" si="1"/>
        <v>0</v>
      </c>
      <c r="I45" s="10" t="str">
        <f t="shared" si="2"/>
        <v>are</v>
      </c>
    </row>
    <row r="46" spans="1:9" x14ac:dyDescent="0.25">
      <c r="A46" s="4">
        <v>43</v>
      </c>
      <c r="B46" s="5" t="s">
        <v>169</v>
      </c>
      <c r="C46" s="5" t="s">
        <v>182</v>
      </c>
      <c r="D46" s="33"/>
      <c r="E46" s="10" t="s">
        <v>7</v>
      </c>
      <c r="F46" s="4">
        <v>100</v>
      </c>
      <c r="G46" s="36">
        <v>28</v>
      </c>
      <c r="H46" s="34">
        <f t="shared" si="1"/>
        <v>0</v>
      </c>
      <c r="I46" s="10" t="str">
        <f t="shared" si="2"/>
        <v>are</v>
      </c>
    </row>
    <row r="47" spans="1:9" x14ac:dyDescent="0.25">
      <c r="A47" s="4">
        <v>44</v>
      </c>
      <c r="B47" s="5" t="s">
        <v>169</v>
      </c>
      <c r="C47" s="5" t="s">
        <v>183</v>
      </c>
      <c r="D47" s="33"/>
      <c r="E47" s="10" t="s">
        <v>7</v>
      </c>
      <c r="F47" s="4">
        <v>100</v>
      </c>
      <c r="G47" s="36">
        <v>30</v>
      </c>
      <c r="H47" s="34">
        <f t="shared" si="1"/>
        <v>0</v>
      </c>
      <c r="I47" s="10" t="str">
        <f t="shared" si="2"/>
        <v>are</v>
      </c>
    </row>
    <row r="48" spans="1:9" x14ac:dyDescent="0.25">
      <c r="A48" s="4">
        <v>45</v>
      </c>
      <c r="B48" s="5" t="s">
        <v>169</v>
      </c>
      <c r="C48" s="5" t="s">
        <v>184</v>
      </c>
      <c r="D48" s="33"/>
      <c r="E48" s="10" t="s">
        <v>7</v>
      </c>
      <c r="F48" s="4">
        <v>100</v>
      </c>
      <c r="G48" s="36">
        <v>29</v>
      </c>
      <c r="H48" s="34">
        <f t="shared" si="1"/>
        <v>0</v>
      </c>
      <c r="I48" s="10" t="str">
        <f t="shared" si="2"/>
        <v>are</v>
      </c>
    </row>
    <row r="49" spans="1:9" x14ac:dyDescent="0.25">
      <c r="A49" s="4">
        <v>46</v>
      </c>
      <c r="B49" s="5" t="s">
        <v>169</v>
      </c>
      <c r="C49" s="5" t="s">
        <v>185</v>
      </c>
      <c r="D49" s="33"/>
      <c r="E49" s="10" t="s">
        <v>7</v>
      </c>
      <c r="F49" s="4">
        <v>100</v>
      </c>
      <c r="G49" s="36">
        <v>28</v>
      </c>
      <c r="H49" s="34">
        <f t="shared" si="1"/>
        <v>0</v>
      </c>
      <c r="I49" s="10" t="str">
        <f t="shared" si="2"/>
        <v>are</v>
      </c>
    </row>
    <row r="50" spans="1:9" x14ac:dyDescent="0.25">
      <c r="A50" s="4">
        <v>48</v>
      </c>
      <c r="B50" s="5" t="s">
        <v>169</v>
      </c>
      <c r="C50" s="5" t="s">
        <v>186</v>
      </c>
      <c r="D50" s="33"/>
      <c r="E50" s="10" t="s">
        <v>7</v>
      </c>
      <c r="F50" s="4">
        <f>10000/1/1000</f>
        <v>10</v>
      </c>
      <c r="G50" s="36">
        <v>32</v>
      </c>
      <c r="H50" s="34">
        <f t="shared" ref="H50:H57" si="3">IFERROR(D50*F50,"")</f>
        <v>0</v>
      </c>
      <c r="I50" s="10" t="str">
        <f t="shared" ref="I50:I57" si="4">IFERROR(VLOOKUP($G50,pzhc,6,FALSE),"uitgesloten")</f>
        <v>km</v>
      </c>
    </row>
    <row r="51" spans="1:9" x14ac:dyDescent="0.25">
      <c r="A51" s="4">
        <v>49</v>
      </c>
      <c r="B51" s="5" t="s">
        <v>169</v>
      </c>
      <c r="C51" s="5" t="s">
        <v>187</v>
      </c>
      <c r="D51" s="33"/>
      <c r="E51" s="10" t="s">
        <v>7</v>
      </c>
      <c r="F51" s="4">
        <f>10000/1/1000</f>
        <v>10</v>
      </c>
      <c r="G51" s="36">
        <v>32</v>
      </c>
      <c r="H51" s="34">
        <f t="shared" si="3"/>
        <v>0</v>
      </c>
      <c r="I51" s="10" t="str">
        <f t="shared" si="4"/>
        <v>km</v>
      </c>
    </row>
    <row r="52" spans="1:9" x14ac:dyDescent="0.25">
      <c r="A52" s="4">
        <v>50</v>
      </c>
      <c r="B52" s="5" t="s">
        <v>169</v>
      </c>
      <c r="C52" s="5" t="s">
        <v>188</v>
      </c>
      <c r="D52" s="33"/>
      <c r="E52" s="10" t="s">
        <v>7</v>
      </c>
      <c r="F52" s="4">
        <v>100</v>
      </c>
      <c r="G52" s="36">
        <v>30</v>
      </c>
      <c r="H52" s="34">
        <f t="shared" si="3"/>
        <v>0</v>
      </c>
      <c r="I52" s="10" t="str">
        <f t="shared" si="4"/>
        <v>are</v>
      </c>
    </row>
    <row r="53" spans="1:9" x14ac:dyDescent="0.25">
      <c r="A53" s="4">
        <v>51</v>
      </c>
      <c r="B53" s="5" t="s">
        <v>169</v>
      </c>
      <c r="C53" s="5" t="s">
        <v>189</v>
      </c>
      <c r="D53" s="33"/>
      <c r="E53" s="10" t="s">
        <v>7</v>
      </c>
      <c r="F53" s="4">
        <v>100</v>
      </c>
      <c r="G53" s="36">
        <v>29</v>
      </c>
      <c r="H53" s="34">
        <f t="shared" si="3"/>
        <v>0</v>
      </c>
      <c r="I53" s="10" t="str">
        <f t="shared" si="4"/>
        <v>are</v>
      </c>
    </row>
    <row r="54" spans="1:9" x14ac:dyDescent="0.25">
      <c r="A54" s="4">
        <v>52</v>
      </c>
      <c r="B54" s="5" t="s">
        <v>169</v>
      </c>
      <c r="C54" s="5" t="s">
        <v>190</v>
      </c>
      <c r="D54" s="33"/>
      <c r="E54" s="10" t="s">
        <v>7</v>
      </c>
      <c r="F54" s="4">
        <v>100</v>
      </c>
      <c r="G54" s="36">
        <v>28</v>
      </c>
      <c r="H54" s="34">
        <f t="shared" si="3"/>
        <v>0</v>
      </c>
      <c r="I54" s="10" t="str">
        <f t="shared" si="4"/>
        <v>are</v>
      </c>
    </row>
    <row r="55" spans="1:9" x14ac:dyDescent="0.25">
      <c r="A55" s="38">
        <v>47</v>
      </c>
      <c r="B55" s="39" t="s">
        <v>169</v>
      </c>
      <c r="C55" s="39" t="s">
        <v>229</v>
      </c>
      <c r="D55" s="40"/>
      <c r="E55" s="41" t="s">
        <v>260</v>
      </c>
      <c r="F55" s="38">
        <v>1</v>
      </c>
      <c r="G55" s="42">
        <v>40</v>
      </c>
      <c r="H55" s="43">
        <f t="shared" si="3"/>
        <v>0</v>
      </c>
      <c r="I55" s="41" t="str">
        <f t="shared" si="4"/>
        <v>uitgesloten</v>
      </c>
    </row>
    <row r="56" spans="1:9" s="39" customFormat="1" x14ac:dyDescent="0.25">
      <c r="A56" s="38">
        <v>53</v>
      </c>
      <c r="B56" s="39" t="s">
        <v>225</v>
      </c>
      <c r="C56" s="39" t="s">
        <v>225</v>
      </c>
      <c r="D56" s="40"/>
      <c r="E56" s="41" t="s">
        <v>7</v>
      </c>
      <c r="F56" s="38">
        <v>0</v>
      </c>
      <c r="G56" s="42">
        <v>40</v>
      </c>
      <c r="H56" s="43">
        <f t="shared" si="3"/>
        <v>0</v>
      </c>
      <c r="I56" s="41" t="str">
        <f t="shared" si="4"/>
        <v>uitgesloten</v>
      </c>
    </row>
    <row r="57" spans="1:9" s="39" customFormat="1" x14ac:dyDescent="0.25">
      <c r="A57" s="38">
        <v>54</v>
      </c>
      <c r="B57" s="39" t="s">
        <v>226</v>
      </c>
      <c r="C57" s="39" t="s">
        <v>226</v>
      </c>
      <c r="D57" s="40"/>
      <c r="E57" s="41" t="s">
        <v>7</v>
      </c>
      <c r="F57" s="38">
        <v>0</v>
      </c>
      <c r="G57" s="42">
        <v>40</v>
      </c>
      <c r="H57" s="43">
        <f t="shared" si="3"/>
        <v>0</v>
      </c>
      <c r="I57" s="41" t="str">
        <f t="shared" si="4"/>
        <v>uitgesloten</v>
      </c>
    </row>
  </sheetData>
  <sheetProtection algorithmName="SHA-512" hashValue="19pO4oASL+SNvivn+deJtuuqGyn0eIrbjMTz695jk3tgAkR1CINQGbmivTnMvhNnx5HkNSYT5fM8gENv4LNoVw==" saltValue="NmYrZhIH7HAAEH3Q5ou9UA==" spinCount="100000" sheet="1" objects="1" scenarios="1" selectLockedCells="1" selectUnlockedCells="1"/>
  <sortState xmlns:xlrd2="http://schemas.microsoft.com/office/spreadsheetml/2017/richdata2" ref="A50:I57">
    <sortCondition ref="A50:A57"/>
  </sortState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760B9-E929-4C10-84CC-75421639CB02}">
  <sheetPr codeName="Sheet5">
    <tabColor theme="0" tint="-0.499984740745262"/>
  </sheetPr>
  <dimension ref="A1:J78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 x14ac:dyDescent="0.25"/>
  <cols>
    <col min="1" max="1" width="8.7109375" style="5" customWidth="1"/>
    <col min="2" max="2" width="16.5703125" style="5" bestFit="1" customWidth="1"/>
    <col min="3" max="3" width="37.140625" style="5" bestFit="1" customWidth="1"/>
    <col min="4" max="4" width="46.5703125" style="5" bestFit="1" customWidth="1"/>
    <col min="5" max="5" width="14.28515625" style="5" bestFit="1" customWidth="1"/>
    <col min="6" max="7" width="15.7109375" style="5" customWidth="1"/>
    <col min="8" max="8" width="9.140625" style="37"/>
    <col min="9" max="10" width="15.7109375" style="5" customWidth="1"/>
    <col min="11" max="16384" width="9.140625" style="5"/>
  </cols>
  <sheetData>
    <row r="1" spans="1:10" s="3" customFormat="1" ht="24.95" customHeight="1" x14ac:dyDescent="0.25">
      <c r="A1" s="3" t="s">
        <v>330</v>
      </c>
      <c r="B1" s="3" t="s">
        <v>343</v>
      </c>
      <c r="C1" s="3" t="s">
        <v>0</v>
      </c>
      <c r="D1" s="3" t="s">
        <v>191</v>
      </c>
      <c r="E1" s="3" t="s">
        <v>336</v>
      </c>
      <c r="F1" s="3" t="s">
        <v>363</v>
      </c>
      <c r="G1" s="3" t="s">
        <v>359</v>
      </c>
      <c r="H1" s="35" t="s">
        <v>248</v>
      </c>
      <c r="I1" s="3" t="s">
        <v>360</v>
      </c>
      <c r="J1" s="3" t="s">
        <v>361</v>
      </c>
    </row>
    <row r="2" spans="1:10" x14ac:dyDescent="0.25">
      <c r="A2" s="4">
        <v>1</v>
      </c>
      <c r="B2" s="10" t="s">
        <v>1</v>
      </c>
      <c r="C2" s="5" t="s">
        <v>193</v>
      </c>
      <c r="D2" s="5" t="s">
        <v>2</v>
      </c>
      <c r="E2" s="44" t="str" cm="1">
        <f t="array" ref="E2">IF(formulier="SNL",hoeveelheden,"")</f>
        <v/>
      </c>
      <c r="F2" s="10" t="s">
        <v>7</v>
      </c>
      <c r="G2" s="4">
        <v>1</v>
      </c>
      <c r="H2" s="36">
        <v>1</v>
      </c>
      <c r="I2" s="34" t="str">
        <f t="shared" ref="I2:I65" si="0">IFERROR(E2*G2,"")</f>
        <v/>
      </c>
      <c r="J2" s="10" t="str">
        <f t="shared" ref="J2:J33" si="1">IFERROR(VLOOKUP($H2,pzhc,6,FALSE),"uitgesloten")</f>
        <v>ha</v>
      </c>
    </row>
    <row r="3" spans="1:10" x14ac:dyDescent="0.25">
      <c r="A3" s="4">
        <v>2</v>
      </c>
      <c r="B3" s="10" t="s">
        <v>3</v>
      </c>
      <c r="C3" s="5" t="s">
        <v>193</v>
      </c>
      <c r="D3" s="5" t="s">
        <v>4</v>
      </c>
      <c r="E3" s="44"/>
      <c r="F3" s="10" t="s">
        <v>7</v>
      </c>
      <c r="G3" s="4">
        <v>1</v>
      </c>
      <c r="H3" s="36">
        <v>1</v>
      </c>
      <c r="I3" s="34">
        <f t="shared" si="0"/>
        <v>0</v>
      </c>
      <c r="J3" s="10" t="str">
        <f t="shared" si="1"/>
        <v>ha</v>
      </c>
    </row>
    <row r="4" spans="1:10" x14ac:dyDescent="0.25">
      <c r="A4" s="4">
        <v>8</v>
      </c>
      <c r="B4" s="10" t="s">
        <v>16</v>
      </c>
      <c r="C4" s="5" t="s">
        <v>15</v>
      </c>
      <c r="D4" s="5" t="s">
        <v>17</v>
      </c>
      <c r="E4" s="44"/>
      <c r="F4" s="10" t="s">
        <v>7</v>
      </c>
      <c r="G4" s="4">
        <v>1</v>
      </c>
      <c r="H4" s="36">
        <v>14</v>
      </c>
      <c r="I4" s="34">
        <f t="shared" si="0"/>
        <v>0</v>
      </c>
      <c r="J4" s="10" t="str">
        <f t="shared" si="1"/>
        <v>ha</v>
      </c>
    </row>
    <row r="5" spans="1:10" x14ac:dyDescent="0.25">
      <c r="A5" s="4">
        <v>9</v>
      </c>
      <c r="B5" s="10" t="s">
        <v>19</v>
      </c>
      <c r="C5" s="5" t="s">
        <v>18</v>
      </c>
      <c r="D5" s="5" t="s">
        <v>20</v>
      </c>
      <c r="E5" s="44"/>
      <c r="F5" s="10" t="s">
        <v>7</v>
      </c>
      <c r="G5" s="4">
        <v>1</v>
      </c>
      <c r="H5" s="36">
        <v>14</v>
      </c>
      <c r="I5" s="34">
        <f t="shared" si="0"/>
        <v>0</v>
      </c>
      <c r="J5" s="10" t="str">
        <f t="shared" si="1"/>
        <v>ha</v>
      </c>
    </row>
    <row r="6" spans="1:10" x14ac:dyDescent="0.25">
      <c r="A6" s="4">
        <v>10</v>
      </c>
      <c r="B6" s="10" t="s">
        <v>21</v>
      </c>
      <c r="C6" s="5" t="s">
        <v>18</v>
      </c>
      <c r="D6" s="5" t="s">
        <v>22</v>
      </c>
      <c r="E6" s="44"/>
      <c r="F6" s="10" t="s">
        <v>7</v>
      </c>
      <c r="G6" s="4">
        <v>1</v>
      </c>
      <c r="H6" s="36">
        <v>14</v>
      </c>
      <c r="I6" s="34">
        <f t="shared" si="0"/>
        <v>0</v>
      </c>
      <c r="J6" s="10" t="str">
        <f t="shared" si="1"/>
        <v>ha</v>
      </c>
    </row>
    <row r="7" spans="1:10" x14ac:dyDescent="0.25">
      <c r="A7" s="4">
        <v>11</v>
      </c>
      <c r="B7" s="10" t="s">
        <v>23</v>
      </c>
      <c r="C7" s="5" t="s">
        <v>18</v>
      </c>
      <c r="D7" s="5" t="s">
        <v>24</v>
      </c>
      <c r="E7" s="44"/>
      <c r="F7" s="10" t="s">
        <v>7</v>
      </c>
      <c r="G7" s="4">
        <v>1</v>
      </c>
      <c r="H7" s="36">
        <v>14</v>
      </c>
      <c r="I7" s="34">
        <f t="shared" si="0"/>
        <v>0</v>
      </c>
      <c r="J7" s="10" t="str">
        <f t="shared" si="1"/>
        <v>ha</v>
      </c>
    </row>
    <row r="8" spans="1:10" x14ac:dyDescent="0.25">
      <c r="A8" s="4">
        <v>12</v>
      </c>
      <c r="B8" s="10" t="s">
        <v>25</v>
      </c>
      <c r="C8" s="5" t="s">
        <v>18</v>
      </c>
      <c r="D8" s="5" t="s">
        <v>26</v>
      </c>
      <c r="E8" s="44"/>
      <c r="F8" s="10" t="s">
        <v>7</v>
      </c>
      <c r="G8" s="4">
        <v>1</v>
      </c>
      <c r="H8" s="36">
        <v>14</v>
      </c>
      <c r="I8" s="34">
        <f t="shared" si="0"/>
        <v>0</v>
      </c>
      <c r="J8" s="10" t="str">
        <f t="shared" si="1"/>
        <v>ha</v>
      </c>
    </row>
    <row r="9" spans="1:10" x14ac:dyDescent="0.25">
      <c r="A9" s="4">
        <v>13</v>
      </c>
      <c r="B9" s="10" t="s">
        <v>27</v>
      </c>
      <c r="C9" s="5" t="s">
        <v>192</v>
      </c>
      <c r="D9" s="5" t="s">
        <v>197</v>
      </c>
      <c r="E9" s="44"/>
      <c r="F9" s="10" t="s">
        <v>7</v>
      </c>
      <c r="G9" s="4">
        <v>1</v>
      </c>
      <c r="H9" s="36">
        <v>12</v>
      </c>
      <c r="I9" s="34">
        <f t="shared" si="0"/>
        <v>0</v>
      </c>
      <c r="J9" s="10" t="str">
        <f t="shared" si="1"/>
        <v>ha</v>
      </c>
    </row>
    <row r="10" spans="1:10" x14ac:dyDescent="0.25">
      <c r="A10" s="4">
        <v>14</v>
      </c>
      <c r="B10" s="10" t="s">
        <v>28</v>
      </c>
      <c r="C10" s="5" t="s">
        <v>192</v>
      </c>
      <c r="D10" s="5" t="s">
        <v>29</v>
      </c>
      <c r="E10" s="44"/>
      <c r="F10" s="10" t="s">
        <v>7</v>
      </c>
      <c r="G10" s="4">
        <v>1</v>
      </c>
      <c r="H10" s="36">
        <v>12</v>
      </c>
      <c r="I10" s="34">
        <f t="shared" si="0"/>
        <v>0</v>
      </c>
      <c r="J10" s="10" t="str">
        <f t="shared" si="1"/>
        <v>ha</v>
      </c>
    </row>
    <row r="11" spans="1:10" x14ac:dyDescent="0.25">
      <c r="A11" s="4">
        <v>15</v>
      </c>
      <c r="B11" s="10" t="s">
        <v>30</v>
      </c>
      <c r="C11" s="5" t="s">
        <v>192</v>
      </c>
      <c r="D11" s="5" t="s">
        <v>31</v>
      </c>
      <c r="E11" s="44"/>
      <c r="F11" s="10" t="s">
        <v>7</v>
      </c>
      <c r="G11" s="4">
        <v>1</v>
      </c>
      <c r="H11" s="36">
        <v>12</v>
      </c>
      <c r="I11" s="34">
        <f t="shared" si="0"/>
        <v>0</v>
      </c>
      <c r="J11" s="10" t="str">
        <f t="shared" si="1"/>
        <v>ha</v>
      </c>
    </row>
    <row r="12" spans="1:10" x14ac:dyDescent="0.25">
      <c r="A12" s="4">
        <v>16</v>
      </c>
      <c r="B12" s="10" t="s">
        <v>32</v>
      </c>
      <c r="C12" s="5" t="s">
        <v>192</v>
      </c>
      <c r="D12" s="5" t="s">
        <v>33</v>
      </c>
      <c r="E12" s="44"/>
      <c r="F12" s="10" t="s">
        <v>7</v>
      </c>
      <c r="G12" s="4">
        <v>1</v>
      </c>
      <c r="H12" s="36">
        <v>12</v>
      </c>
      <c r="I12" s="34">
        <f t="shared" si="0"/>
        <v>0</v>
      </c>
      <c r="J12" s="10" t="str">
        <f t="shared" si="1"/>
        <v>ha</v>
      </c>
    </row>
    <row r="13" spans="1:10" x14ac:dyDescent="0.25">
      <c r="A13" s="4">
        <v>17</v>
      </c>
      <c r="B13" s="10" t="s">
        <v>35</v>
      </c>
      <c r="C13" s="5" t="s">
        <v>34</v>
      </c>
      <c r="D13" s="5" t="s">
        <v>36</v>
      </c>
      <c r="E13" s="44"/>
      <c r="F13" s="10" t="s">
        <v>7</v>
      </c>
      <c r="G13" s="4">
        <v>1</v>
      </c>
      <c r="H13" s="36">
        <v>13</v>
      </c>
      <c r="I13" s="34">
        <f t="shared" si="0"/>
        <v>0</v>
      </c>
      <c r="J13" s="10" t="str">
        <f t="shared" si="1"/>
        <v>ha</v>
      </c>
    </row>
    <row r="14" spans="1:10" x14ac:dyDescent="0.25">
      <c r="A14" s="4">
        <v>18</v>
      </c>
      <c r="B14" s="10" t="s">
        <v>198</v>
      </c>
      <c r="C14" s="5" t="s">
        <v>34</v>
      </c>
      <c r="D14" s="5" t="s">
        <v>37</v>
      </c>
      <c r="E14" s="44"/>
      <c r="F14" s="10" t="s">
        <v>7</v>
      </c>
      <c r="G14" s="4">
        <v>1</v>
      </c>
      <c r="H14" s="36">
        <v>13</v>
      </c>
      <c r="I14" s="34">
        <f t="shared" si="0"/>
        <v>0</v>
      </c>
      <c r="J14" s="10" t="str">
        <f t="shared" si="1"/>
        <v>ha</v>
      </c>
    </row>
    <row r="15" spans="1:10" x14ac:dyDescent="0.25">
      <c r="A15" s="4">
        <v>19</v>
      </c>
      <c r="B15" s="10" t="s">
        <v>199</v>
      </c>
      <c r="C15" s="5" t="s">
        <v>34</v>
      </c>
      <c r="D15" s="5" t="s">
        <v>38</v>
      </c>
      <c r="E15" s="44"/>
      <c r="F15" s="10" t="s">
        <v>7</v>
      </c>
      <c r="G15" s="4">
        <v>1</v>
      </c>
      <c r="H15" s="36">
        <v>13</v>
      </c>
      <c r="I15" s="34">
        <f t="shared" si="0"/>
        <v>0</v>
      </c>
      <c r="J15" s="10" t="str">
        <f t="shared" si="1"/>
        <v>ha</v>
      </c>
    </row>
    <row r="16" spans="1:10" x14ac:dyDescent="0.25">
      <c r="A16" s="4">
        <v>20</v>
      </c>
      <c r="B16" s="10" t="s">
        <v>200</v>
      </c>
      <c r="C16" s="5" t="s">
        <v>34</v>
      </c>
      <c r="D16" s="5" t="s">
        <v>39</v>
      </c>
      <c r="E16" s="44"/>
      <c r="F16" s="10" t="s">
        <v>7</v>
      </c>
      <c r="G16" s="4">
        <v>1</v>
      </c>
      <c r="H16" s="36">
        <v>13</v>
      </c>
      <c r="I16" s="34">
        <f t="shared" si="0"/>
        <v>0</v>
      </c>
      <c r="J16" s="10" t="str">
        <f t="shared" si="1"/>
        <v>ha</v>
      </c>
    </row>
    <row r="17" spans="1:10" x14ac:dyDescent="0.25">
      <c r="A17" s="4">
        <v>21</v>
      </c>
      <c r="B17" s="10" t="s">
        <v>40</v>
      </c>
      <c r="C17" s="5" t="s">
        <v>34</v>
      </c>
      <c r="D17" s="5" t="s">
        <v>41</v>
      </c>
      <c r="E17" s="44"/>
      <c r="F17" s="10" t="s">
        <v>7</v>
      </c>
      <c r="G17" s="4">
        <v>1</v>
      </c>
      <c r="H17" s="36">
        <v>13</v>
      </c>
      <c r="I17" s="34">
        <f t="shared" si="0"/>
        <v>0</v>
      </c>
      <c r="J17" s="10" t="str">
        <f t="shared" si="1"/>
        <v>ha</v>
      </c>
    </row>
    <row r="18" spans="1:10" x14ac:dyDescent="0.25">
      <c r="A18" s="4">
        <v>22</v>
      </c>
      <c r="B18" s="10" t="s">
        <v>201</v>
      </c>
      <c r="C18" s="5" t="s">
        <v>34</v>
      </c>
      <c r="D18" s="5" t="s">
        <v>42</v>
      </c>
      <c r="E18" s="44"/>
      <c r="F18" s="10" t="s">
        <v>7</v>
      </c>
      <c r="G18" s="4">
        <v>1</v>
      </c>
      <c r="H18" s="36">
        <v>13</v>
      </c>
      <c r="I18" s="34">
        <f t="shared" si="0"/>
        <v>0</v>
      </c>
      <c r="J18" s="10" t="str">
        <f t="shared" si="1"/>
        <v>ha</v>
      </c>
    </row>
    <row r="19" spans="1:10" x14ac:dyDescent="0.25">
      <c r="A19" s="4">
        <v>23</v>
      </c>
      <c r="B19" s="10" t="s">
        <v>202</v>
      </c>
      <c r="C19" s="5" t="s">
        <v>43</v>
      </c>
      <c r="D19" s="5" t="s">
        <v>44</v>
      </c>
      <c r="E19" s="44"/>
      <c r="F19" s="10" t="s">
        <v>7</v>
      </c>
      <c r="G19" s="4">
        <v>1</v>
      </c>
      <c r="H19" s="36">
        <v>13</v>
      </c>
      <c r="I19" s="34">
        <f t="shared" si="0"/>
        <v>0</v>
      </c>
      <c r="J19" s="10" t="str">
        <f t="shared" si="1"/>
        <v>ha</v>
      </c>
    </row>
    <row r="20" spans="1:10" x14ac:dyDescent="0.25">
      <c r="A20" s="4">
        <v>24</v>
      </c>
      <c r="B20" s="10" t="s">
        <v>203</v>
      </c>
      <c r="C20" s="5" t="s">
        <v>43</v>
      </c>
      <c r="D20" s="5" t="s">
        <v>45</v>
      </c>
      <c r="E20" s="44"/>
      <c r="F20" s="10" t="s">
        <v>7</v>
      </c>
      <c r="G20" s="4">
        <v>1</v>
      </c>
      <c r="H20" s="36">
        <v>13</v>
      </c>
      <c r="I20" s="34">
        <f t="shared" si="0"/>
        <v>0</v>
      </c>
      <c r="J20" s="10" t="str">
        <f t="shared" si="1"/>
        <v>ha</v>
      </c>
    </row>
    <row r="21" spans="1:10" x14ac:dyDescent="0.25">
      <c r="A21" s="4">
        <v>25</v>
      </c>
      <c r="B21" s="10" t="s">
        <v>47</v>
      </c>
      <c r="C21" s="5" t="s">
        <v>46</v>
      </c>
      <c r="D21" s="5" t="s">
        <v>48</v>
      </c>
      <c r="E21" s="44"/>
      <c r="F21" s="10" t="s">
        <v>7</v>
      </c>
      <c r="G21" s="4">
        <v>1</v>
      </c>
      <c r="H21" s="36">
        <v>10</v>
      </c>
      <c r="I21" s="34">
        <f t="shared" si="0"/>
        <v>0</v>
      </c>
      <c r="J21" s="10" t="str">
        <f t="shared" si="1"/>
        <v>ha</v>
      </c>
    </row>
    <row r="22" spans="1:10" x14ac:dyDescent="0.25">
      <c r="A22" s="4">
        <v>26</v>
      </c>
      <c r="B22" s="10" t="s">
        <v>49</v>
      </c>
      <c r="C22" s="5" t="s">
        <v>46</v>
      </c>
      <c r="D22" s="5" t="s">
        <v>50</v>
      </c>
      <c r="E22" s="44"/>
      <c r="F22" s="10" t="s">
        <v>7</v>
      </c>
      <c r="G22" s="4">
        <v>1</v>
      </c>
      <c r="H22" s="36">
        <v>10</v>
      </c>
      <c r="I22" s="34">
        <f t="shared" si="0"/>
        <v>0</v>
      </c>
      <c r="J22" s="10" t="str">
        <f t="shared" si="1"/>
        <v>ha</v>
      </c>
    </row>
    <row r="23" spans="1:10" x14ac:dyDescent="0.25">
      <c r="A23" s="4">
        <v>27</v>
      </c>
      <c r="B23" s="10" t="s">
        <v>51</v>
      </c>
      <c r="C23" s="5" t="s">
        <v>46</v>
      </c>
      <c r="D23" s="5" t="s">
        <v>52</v>
      </c>
      <c r="E23" s="44"/>
      <c r="F23" s="10" t="s">
        <v>7</v>
      </c>
      <c r="G23" s="4">
        <v>1</v>
      </c>
      <c r="H23" s="36">
        <v>10</v>
      </c>
      <c r="I23" s="34">
        <f t="shared" si="0"/>
        <v>0</v>
      </c>
      <c r="J23" s="10" t="str">
        <f t="shared" si="1"/>
        <v>ha</v>
      </c>
    </row>
    <row r="24" spans="1:10" x14ac:dyDescent="0.25">
      <c r="A24" s="4">
        <v>28</v>
      </c>
      <c r="B24" s="10" t="s">
        <v>53</v>
      </c>
      <c r="C24" s="5" t="s">
        <v>46</v>
      </c>
      <c r="D24" s="5" t="s">
        <v>54</v>
      </c>
      <c r="E24" s="44"/>
      <c r="F24" s="10" t="s">
        <v>7</v>
      </c>
      <c r="G24" s="4">
        <v>1</v>
      </c>
      <c r="H24" s="36">
        <v>10</v>
      </c>
      <c r="I24" s="34">
        <f t="shared" si="0"/>
        <v>0</v>
      </c>
      <c r="J24" s="10" t="str">
        <f t="shared" si="1"/>
        <v>ha</v>
      </c>
    </row>
    <row r="25" spans="1:10" x14ac:dyDescent="0.25">
      <c r="A25" s="4">
        <v>29</v>
      </c>
      <c r="B25" s="10" t="s">
        <v>205</v>
      </c>
      <c r="C25" s="5" t="s">
        <v>204</v>
      </c>
      <c r="D25" s="5" t="s">
        <v>206</v>
      </c>
      <c r="E25" s="44"/>
      <c r="F25" s="10" t="s">
        <v>7</v>
      </c>
      <c r="G25" s="4">
        <v>1</v>
      </c>
      <c r="H25" s="36">
        <v>12</v>
      </c>
      <c r="I25" s="34">
        <f t="shared" si="0"/>
        <v>0</v>
      </c>
      <c r="J25" s="10" t="str">
        <f t="shared" si="1"/>
        <v>ha</v>
      </c>
    </row>
    <row r="26" spans="1:10" x14ac:dyDescent="0.25">
      <c r="A26" s="4">
        <v>30</v>
      </c>
      <c r="B26" s="10" t="s">
        <v>56</v>
      </c>
      <c r="C26" s="5" t="s">
        <v>55</v>
      </c>
      <c r="D26" s="5" t="s">
        <v>57</v>
      </c>
      <c r="E26" s="44"/>
      <c r="F26" s="10" t="s">
        <v>7</v>
      </c>
      <c r="G26" s="4">
        <v>1</v>
      </c>
      <c r="H26" s="36">
        <v>10</v>
      </c>
      <c r="I26" s="34">
        <f t="shared" si="0"/>
        <v>0</v>
      </c>
      <c r="J26" s="10" t="str">
        <f t="shared" si="1"/>
        <v>ha</v>
      </c>
    </row>
    <row r="27" spans="1:10" x14ac:dyDescent="0.25">
      <c r="A27" s="4">
        <v>31</v>
      </c>
      <c r="B27" s="10" t="s">
        <v>207</v>
      </c>
      <c r="C27" s="5" t="s">
        <v>55</v>
      </c>
      <c r="D27" s="5" t="s">
        <v>58</v>
      </c>
      <c r="E27" s="44"/>
      <c r="F27" s="10" t="s">
        <v>7</v>
      </c>
      <c r="G27" s="4">
        <v>1</v>
      </c>
      <c r="H27" s="36">
        <v>10</v>
      </c>
      <c r="I27" s="34">
        <f t="shared" si="0"/>
        <v>0</v>
      </c>
      <c r="J27" s="10" t="str">
        <f t="shared" si="1"/>
        <v>ha</v>
      </c>
    </row>
    <row r="28" spans="1:10" x14ac:dyDescent="0.25">
      <c r="A28" s="4">
        <v>32</v>
      </c>
      <c r="B28" s="10" t="s">
        <v>60</v>
      </c>
      <c r="C28" s="5" t="s">
        <v>59</v>
      </c>
      <c r="D28" s="5" t="s">
        <v>208</v>
      </c>
      <c r="E28" s="44"/>
      <c r="F28" s="10" t="s">
        <v>7</v>
      </c>
      <c r="G28" s="4">
        <v>1</v>
      </c>
      <c r="H28" s="36">
        <v>10</v>
      </c>
      <c r="I28" s="34">
        <f t="shared" si="0"/>
        <v>0</v>
      </c>
      <c r="J28" s="10" t="str">
        <f t="shared" si="1"/>
        <v>ha</v>
      </c>
    </row>
    <row r="29" spans="1:10" x14ac:dyDescent="0.25">
      <c r="A29" s="4">
        <v>33</v>
      </c>
      <c r="B29" s="10" t="s">
        <v>62</v>
      </c>
      <c r="C29" s="5" t="s">
        <v>61</v>
      </c>
      <c r="D29" s="5" t="s">
        <v>63</v>
      </c>
      <c r="E29" s="44"/>
      <c r="F29" s="10" t="s">
        <v>7</v>
      </c>
      <c r="G29" s="4">
        <v>1</v>
      </c>
      <c r="H29" s="36">
        <v>10</v>
      </c>
      <c r="I29" s="34">
        <f t="shared" si="0"/>
        <v>0</v>
      </c>
      <c r="J29" s="10" t="str">
        <f t="shared" si="1"/>
        <v>ha</v>
      </c>
    </row>
    <row r="30" spans="1:10" x14ac:dyDescent="0.25">
      <c r="A30" s="4">
        <v>34</v>
      </c>
      <c r="B30" s="10" t="s">
        <v>209</v>
      </c>
      <c r="C30" s="5" t="s">
        <v>61</v>
      </c>
      <c r="D30" s="5" t="s">
        <v>64</v>
      </c>
      <c r="E30" s="44"/>
      <c r="F30" s="10" t="s">
        <v>7</v>
      </c>
      <c r="G30" s="4">
        <v>1</v>
      </c>
      <c r="H30" s="36">
        <v>10</v>
      </c>
      <c r="I30" s="34">
        <f t="shared" si="0"/>
        <v>0</v>
      </c>
      <c r="J30" s="10" t="str">
        <f t="shared" si="1"/>
        <v>ha</v>
      </c>
    </row>
    <row r="31" spans="1:10" x14ac:dyDescent="0.25">
      <c r="A31" s="4">
        <v>35</v>
      </c>
      <c r="B31" s="10" t="s">
        <v>210</v>
      </c>
      <c r="C31" s="5" t="s">
        <v>61</v>
      </c>
      <c r="D31" s="5" t="s">
        <v>65</v>
      </c>
      <c r="E31" s="44"/>
      <c r="F31" s="10" t="s">
        <v>7</v>
      </c>
      <c r="G31" s="4">
        <v>1</v>
      </c>
      <c r="H31" s="36">
        <v>10</v>
      </c>
      <c r="I31" s="34">
        <f t="shared" si="0"/>
        <v>0</v>
      </c>
      <c r="J31" s="10" t="str">
        <f t="shared" si="1"/>
        <v>ha</v>
      </c>
    </row>
    <row r="32" spans="1:10" x14ac:dyDescent="0.25">
      <c r="A32" s="4">
        <v>36</v>
      </c>
      <c r="B32" s="10" t="s">
        <v>211</v>
      </c>
      <c r="C32" s="5" t="s">
        <v>61</v>
      </c>
      <c r="D32" s="5" t="s">
        <v>66</v>
      </c>
      <c r="E32" s="44"/>
      <c r="F32" s="10" t="s">
        <v>7</v>
      </c>
      <c r="G32" s="4">
        <v>1</v>
      </c>
      <c r="H32" s="36">
        <v>10</v>
      </c>
      <c r="I32" s="34">
        <f t="shared" si="0"/>
        <v>0</v>
      </c>
      <c r="J32" s="10" t="str">
        <f t="shared" si="1"/>
        <v>ha</v>
      </c>
    </row>
    <row r="33" spans="1:10" x14ac:dyDescent="0.25">
      <c r="A33" s="4">
        <v>37</v>
      </c>
      <c r="B33" s="10" t="s">
        <v>212</v>
      </c>
      <c r="C33" s="5" t="s">
        <v>61</v>
      </c>
      <c r="D33" s="5" t="s">
        <v>67</v>
      </c>
      <c r="E33" s="44"/>
      <c r="F33" s="10" t="s">
        <v>7</v>
      </c>
      <c r="G33" s="4">
        <v>1</v>
      </c>
      <c r="H33" s="36">
        <v>10</v>
      </c>
      <c r="I33" s="34">
        <f t="shared" si="0"/>
        <v>0</v>
      </c>
      <c r="J33" s="10" t="str">
        <f t="shared" si="1"/>
        <v>ha</v>
      </c>
    </row>
    <row r="34" spans="1:10" x14ac:dyDescent="0.25">
      <c r="A34" s="4">
        <v>38</v>
      </c>
      <c r="B34" s="10" t="s">
        <v>213</v>
      </c>
      <c r="C34" s="5" t="s">
        <v>61</v>
      </c>
      <c r="D34" s="5" t="s">
        <v>68</v>
      </c>
      <c r="E34" s="44"/>
      <c r="F34" s="10" t="s">
        <v>7</v>
      </c>
      <c r="G34" s="4">
        <v>1</v>
      </c>
      <c r="H34" s="36">
        <v>10</v>
      </c>
      <c r="I34" s="34">
        <f t="shared" si="0"/>
        <v>0</v>
      </c>
      <c r="J34" s="10" t="str">
        <f t="shared" ref="J34:J65" si="2">IFERROR(VLOOKUP($H34,pzhc,6,FALSE),"uitgesloten")</f>
        <v>ha</v>
      </c>
    </row>
    <row r="35" spans="1:10" x14ac:dyDescent="0.25">
      <c r="A35" s="4">
        <v>39</v>
      </c>
      <c r="B35" s="10" t="s">
        <v>214</v>
      </c>
      <c r="C35" s="5" t="s">
        <v>69</v>
      </c>
      <c r="D35" s="5" t="s">
        <v>70</v>
      </c>
      <c r="E35" s="44"/>
      <c r="F35" s="10" t="s">
        <v>7</v>
      </c>
      <c r="G35" s="4">
        <v>1</v>
      </c>
      <c r="H35" s="36">
        <v>10</v>
      </c>
      <c r="I35" s="34">
        <f t="shared" si="0"/>
        <v>0</v>
      </c>
      <c r="J35" s="10" t="str">
        <f t="shared" si="2"/>
        <v>ha</v>
      </c>
    </row>
    <row r="36" spans="1:10" x14ac:dyDescent="0.25">
      <c r="A36" s="4">
        <v>40</v>
      </c>
      <c r="B36" s="10" t="s">
        <v>215</v>
      </c>
      <c r="C36" s="5" t="s">
        <v>69</v>
      </c>
      <c r="D36" s="5" t="s">
        <v>71</v>
      </c>
      <c r="E36" s="44"/>
      <c r="F36" s="10" t="s">
        <v>7</v>
      </c>
      <c r="G36" s="4">
        <v>1</v>
      </c>
      <c r="H36" s="36">
        <v>10</v>
      </c>
      <c r="I36" s="34">
        <f t="shared" si="0"/>
        <v>0</v>
      </c>
      <c r="J36" s="10" t="str">
        <f t="shared" si="2"/>
        <v>ha</v>
      </c>
    </row>
    <row r="37" spans="1:10" x14ac:dyDescent="0.25">
      <c r="A37" s="4">
        <v>41</v>
      </c>
      <c r="B37" s="10" t="s">
        <v>73</v>
      </c>
      <c r="C37" s="5" t="s">
        <v>72</v>
      </c>
      <c r="D37" s="5" t="s">
        <v>74</v>
      </c>
      <c r="E37" s="44"/>
      <c r="F37" s="10" t="s">
        <v>7</v>
      </c>
      <c r="G37" s="4">
        <v>1</v>
      </c>
      <c r="H37" s="36">
        <v>1</v>
      </c>
      <c r="I37" s="34">
        <f t="shared" si="0"/>
        <v>0</v>
      </c>
      <c r="J37" s="10" t="str">
        <f t="shared" si="2"/>
        <v>ha</v>
      </c>
    </row>
    <row r="38" spans="1:10" x14ac:dyDescent="0.25">
      <c r="A38" s="4">
        <v>42</v>
      </c>
      <c r="B38" s="10" t="s">
        <v>216</v>
      </c>
      <c r="C38" s="5" t="s">
        <v>72</v>
      </c>
      <c r="D38" s="5" t="s">
        <v>75</v>
      </c>
      <c r="E38" s="44"/>
      <c r="F38" s="10" t="s">
        <v>7</v>
      </c>
      <c r="G38" s="4">
        <v>1</v>
      </c>
      <c r="H38" s="36">
        <v>1</v>
      </c>
      <c r="I38" s="34">
        <f t="shared" si="0"/>
        <v>0</v>
      </c>
      <c r="J38" s="10" t="str">
        <f t="shared" si="2"/>
        <v>ha</v>
      </c>
    </row>
    <row r="39" spans="1:10" x14ac:dyDescent="0.25">
      <c r="A39" s="4">
        <v>43</v>
      </c>
      <c r="B39" s="10" t="s">
        <v>76</v>
      </c>
      <c r="C39" s="5" t="s">
        <v>72</v>
      </c>
      <c r="D39" s="5" t="s">
        <v>77</v>
      </c>
      <c r="E39" s="44"/>
      <c r="F39" s="10" t="s">
        <v>7</v>
      </c>
      <c r="G39" s="4">
        <v>1</v>
      </c>
      <c r="H39" s="36">
        <v>1</v>
      </c>
      <c r="I39" s="34">
        <f t="shared" si="0"/>
        <v>0</v>
      </c>
      <c r="J39" s="10" t="str">
        <f t="shared" si="2"/>
        <v>ha</v>
      </c>
    </row>
    <row r="40" spans="1:10" x14ac:dyDescent="0.25">
      <c r="A40" s="4">
        <v>44</v>
      </c>
      <c r="B40" s="10" t="s">
        <v>79</v>
      </c>
      <c r="C40" s="5" t="s">
        <v>78</v>
      </c>
      <c r="D40" s="5" t="s">
        <v>80</v>
      </c>
      <c r="E40" s="44"/>
      <c r="F40" s="10" t="s">
        <v>7</v>
      </c>
      <c r="G40" s="4">
        <v>1</v>
      </c>
      <c r="H40" s="36">
        <v>1</v>
      </c>
      <c r="I40" s="34">
        <f t="shared" si="0"/>
        <v>0</v>
      </c>
      <c r="J40" s="10" t="str">
        <f t="shared" si="2"/>
        <v>ha</v>
      </c>
    </row>
    <row r="41" spans="1:10" x14ac:dyDescent="0.25">
      <c r="A41" s="4">
        <v>45</v>
      </c>
      <c r="B41" s="10" t="s">
        <v>217</v>
      </c>
      <c r="C41" s="5" t="s">
        <v>78</v>
      </c>
      <c r="D41" s="5" t="s">
        <v>81</v>
      </c>
      <c r="E41" s="44"/>
      <c r="F41" s="10" t="s">
        <v>7</v>
      </c>
      <c r="G41" s="4">
        <v>1</v>
      </c>
      <c r="H41" s="36">
        <v>1</v>
      </c>
      <c r="I41" s="34">
        <f t="shared" si="0"/>
        <v>0</v>
      </c>
      <c r="J41" s="10" t="str">
        <f t="shared" si="2"/>
        <v>ha</v>
      </c>
    </row>
    <row r="42" spans="1:10" x14ac:dyDescent="0.25">
      <c r="A42" s="4">
        <v>46</v>
      </c>
      <c r="B42" s="10" t="s">
        <v>83</v>
      </c>
      <c r="C42" s="5" t="s">
        <v>82</v>
      </c>
      <c r="D42" s="5" t="s">
        <v>218</v>
      </c>
      <c r="E42" s="44"/>
      <c r="F42" s="10" t="s">
        <v>7</v>
      </c>
      <c r="G42" s="4">
        <v>1</v>
      </c>
      <c r="H42" s="36">
        <v>1</v>
      </c>
      <c r="I42" s="34">
        <f t="shared" si="0"/>
        <v>0</v>
      </c>
      <c r="J42" s="10" t="str">
        <f t="shared" si="2"/>
        <v>ha</v>
      </c>
    </row>
    <row r="43" spans="1:10" x14ac:dyDescent="0.25">
      <c r="A43" s="4">
        <v>47</v>
      </c>
      <c r="B43" s="10" t="s">
        <v>84</v>
      </c>
      <c r="C43" s="5" t="s">
        <v>82</v>
      </c>
      <c r="D43" s="5" t="s">
        <v>219</v>
      </c>
      <c r="E43" s="44"/>
      <c r="F43" s="10" t="s">
        <v>7</v>
      </c>
      <c r="G43" s="4">
        <v>1</v>
      </c>
      <c r="H43" s="36">
        <v>1</v>
      </c>
      <c r="I43" s="34">
        <f t="shared" si="0"/>
        <v>0</v>
      </c>
      <c r="J43" s="10" t="str">
        <f t="shared" si="2"/>
        <v>ha</v>
      </c>
    </row>
    <row r="44" spans="1:10" x14ac:dyDescent="0.25">
      <c r="A44" s="4">
        <v>48</v>
      </c>
      <c r="B44" s="10" t="s">
        <v>86</v>
      </c>
      <c r="C44" s="5" t="s">
        <v>85</v>
      </c>
      <c r="D44" s="5" t="s">
        <v>87</v>
      </c>
      <c r="E44" s="44"/>
      <c r="F44" s="10" t="s">
        <v>7</v>
      </c>
      <c r="G44" s="4">
        <v>1</v>
      </c>
      <c r="H44" s="36">
        <v>2</v>
      </c>
      <c r="I44" s="34">
        <f t="shared" si="0"/>
        <v>0</v>
      </c>
      <c r="J44" s="10" t="str">
        <f t="shared" si="2"/>
        <v>ha</v>
      </c>
    </row>
    <row r="45" spans="1:10" x14ac:dyDescent="0.25">
      <c r="A45" s="4">
        <v>49</v>
      </c>
      <c r="B45" s="10" t="s">
        <v>220</v>
      </c>
      <c r="C45" s="5" t="s">
        <v>85</v>
      </c>
      <c r="D45" s="5" t="s">
        <v>88</v>
      </c>
      <c r="E45" s="44"/>
      <c r="F45" s="10" t="s">
        <v>7</v>
      </c>
      <c r="G45" s="4">
        <v>1</v>
      </c>
      <c r="H45" s="36">
        <v>1</v>
      </c>
      <c r="I45" s="34">
        <f t="shared" si="0"/>
        <v>0</v>
      </c>
      <c r="J45" s="10" t="str">
        <f t="shared" si="2"/>
        <v>ha</v>
      </c>
    </row>
    <row r="46" spans="1:10" x14ac:dyDescent="0.25">
      <c r="A46" s="4">
        <v>50</v>
      </c>
      <c r="B46" s="10" t="s">
        <v>221</v>
      </c>
      <c r="C46" s="5" t="s">
        <v>85</v>
      </c>
      <c r="D46" s="5" t="s">
        <v>89</v>
      </c>
      <c r="E46" s="44"/>
      <c r="F46" s="10" t="s">
        <v>7</v>
      </c>
      <c r="G46" s="4">
        <v>1</v>
      </c>
      <c r="H46" s="36">
        <v>1</v>
      </c>
      <c r="I46" s="34">
        <f t="shared" si="0"/>
        <v>0</v>
      </c>
      <c r="J46" s="10" t="str">
        <f t="shared" si="2"/>
        <v>ha</v>
      </c>
    </row>
    <row r="47" spans="1:10" x14ac:dyDescent="0.25">
      <c r="A47" s="4">
        <v>51</v>
      </c>
      <c r="B47" s="10" t="s">
        <v>222</v>
      </c>
      <c r="C47" s="5" t="s">
        <v>85</v>
      </c>
      <c r="D47" s="5" t="s">
        <v>223</v>
      </c>
      <c r="E47" s="44"/>
      <c r="F47" s="10" t="s">
        <v>7</v>
      </c>
      <c r="G47" s="4">
        <v>1</v>
      </c>
      <c r="H47" s="36">
        <v>2</v>
      </c>
      <c r="I47" s="34">
        <f t="shared" si="0"/>
        <v>0</v>
      </c>
      <c r="J47" s="10" t="str">
        <f t="shared" si="2"/>
        <v>ha</v>
      </c>
    </row>
    <row r="48" spans="1:10" x14ac:dyDescent="0.25">
      <c r="A48" s="4">
        <v>52</v>
      </c>
      <c r="B48" s="10" t="s">
        <v>224</v>
      </c>
      <c r="C48" s="5" t="s">
        <v>85</v>
      </c>
      <c r="D48" s="5" t="s">
        <v>90</v>
      </c>
      <c r="E48" s="44"/>
      <c r="F48" s="10" t="s">
        <v>7</v>
      </c>
      <c r="G48" s="4">
        <v>1</v>
      </c>
      <c r="H48" s="36">
        <v>2</v>
      </c>
      <c r="I48" s="34">
        <f t="shared" si="0"/>
        <v>0</v>
      </c>
      <c r="J48" s="10" t="str">
        <f t="shared" si="2"/>
        <v>ha</v>
      </c>
    </row>
    <row r="49" spans="1:10" x14ac:dyDescent="0.25">
      <c r="A49" s="4">
        <v>55</v>
      </c>
      <c r="B49" s="10" t="s">
        <v>92</v>
      </c>
      <c r="C49" s="5" t="s">
        <v>91</v>
      </c>
      <c r="D49" s="5" t="s">
        <v>93</v>
      </c>
      <c r="E49" s="44"/>
      <c r="F49" s="10" t="s">
        <v>7</v>
      </c>
      <c r="G49" s="4">
        <v>1</v>
      </c>
      <c r="H49" s="36">
        <v>14</v>
      </c>
      <c r="I49" s="34">
        <f t="shared" si="0"/>
        <v>0</v>
      </c>
      <c r="J49" s="10" t="str">
        <f t="shared" si="2"/>
        <v>ha</v>
      </c>
    </row>
    <row r="50" spans="1:10" x14ac:dyDescent="0.25">
      <c r="A50" s="4">
        <v>56</v>
      </c>
      <c r="B50" s="10" t="s">
        <v>94</v>
      </c>
      <c r="C50" s="5" t="s">
        <v>91</v>
      </c>
      <c r="D50" s="5" t="s">
        <v>95</v>
      </c>
      <c r="E50" s="44"/>
      <c r="F50" s="10" t="s">
        <v>7</v>
      </c>
      <c r="G50" s="4">
        <v>1</v>
      </c>
      <c r="H50" s="36">
        <v>2</v>
      </c>
      <c r="I50" s="34">
        <f t="shared" si="0"/>
        <v>0</v>
      </c>
      <c r="J50" s="10" t="str">
        <f t="shared" si="2"/>
        <v>ha</v>
      </c>
    </row>
    <row r="51" spans="1:10" x14ac:dyDescent="0.25">
      <c r="A51" s="4">
        <v>57</v>
      </c>
      <c r="B51" s="10" t="s">
        <v>337</v>
      </c>
      <c r="C51" s="5" t="s">
        <v>91</v>
      </c>
      <c r="D51" s="5" t="s">
        <v>96</v>
      </c>
      <c r="E51" s="44"/>
      <c r="F51" s="10" t="s">
        <v>7</v>
      </c>
      <c r="G51" s="4">
        <v>1</v>
      </c>
      <c r="H51" s="36">
        <v>4</v>
      </c>
      <c r="I51" s="34">
        <f t="shared" si="0"/>
        <v>0</v>
      </c>
      <c r="J51" s="10" t="str">
        <f t="shared" si="2"/>
        <v>km</v>
      </c>
    </row>
    <row r="52" spans="1:10" x14ac:dyDescent="0.25">
      <c r="A52" s="4">
        <v>58</v>
      </c>
      <c r="B52" s="10" t="s">
        <v>97</v>
      </c>
      <c r="C52" s="5" t="s">
        <v>91</v>
      </c>
      <c r="D52" s="5" t="s">
        <v>98</v>
      </c>
      <c r="E52" s="44"/>
      <c r="F52" s="10" t="s">
        <v>7</v>
      </c>
      <c r="G52" s="4">
        <v>1</v>
      </c>
      <c r="H52" s="36">
        <v>6</v>
      </c>
      <c r="I52" s="34">
        <f t="shared" si="0"/>
        <v>0</v>
      </c>
      <c r="J52" s="10" t="str">
        <f t="shared" si="2"/>
        <v>ha</v>
      </c>
    </row>
    <row r="53" spans="1:10" x14ac:dyDescent="0.25">
      <c r="A53" s="4">
        <v>59</v>
      </c>
      <c r="B53" s="10" t="s">
        <v>99</v>
      </c>
      <c r="C53" s="5" t="s">
        <v>91</v>
      </c>
      <c r="D53" s="5" t="s">
        <v>100</v>
      </c>
      <c r="E53" s="44"/>
      <c r="F53" s="10" t="s">
        <v>7</v>
      </c>
      <c r="G53" s="4">
        <v>1</v>
      </c>
      <c r="H53" s="36">
        <v>6</v>
      </c>
      <c r="I53" s="34">
        <f t="shared" si="0"/>
        <v>0</v>
      </c>
      <c r="J53" s="10" t="str">
        <f t="shared" si="2"/>
        <v>ha</v>
      </c>
    </row>
    <row r="54" spans="1:10" x14ac:dyDescent="0.25">
      <c r="A54" s="4">
        <v>60</v>
      </c>
      <c r="B54" s="10" t="s">
        <v>101</v>
      </c>
      <c r="C54" s="5" t="s">
        <v>91</v>
      </c>
      <c r="D54" s="5" t="s">
        <v>102</v>
      </c>
      <c r="E54" s="44"/>
      <c r="F54" s="10" t="s">
        <v>7</v>
      </c>
      <c r="G54" s="4">
        <v>1</v>
      </c>
      <c r="H54" s="36">
        <v>4</v>
      </c>
      <c r="I54" s="34">
        <f t="shared" si="0"/>
        <v>0</v>
      </c>
      <c r="J54" s="10" t="str">
        <f t="shared" si="2"/>
        <v>km</v>
      </c>
    </row>
    <row r="55" spans="1:10" x14ac:dyDescent="0.25">
      <c r="A55" s="4">
        <v>61</v>
      </c>
      <c r="B55" s="10" t="s">
        <v>103</v>
      </c>
      <c r="C55" s="5" t="s">
        <v>91</v>
      </c>
      <c r="D55" s="5" t="s">
        <v>104</v>
      </c>
      <c r="E55" s="44"/>
      <c r="F55" s="10" t="s">
        <v>7</v>
      </c>
      <c r="G55" s="4">
        <v>1</v>
      </c>
      <c r="H55" s="36">
        <v>3</v>
      </c>
      <c r="I55" s="34">
        <f t="shared" si="0"/>
        <v>0</v>
      </c>
      <c r="J55" s="10" t="str">
        <f t="shared" si="2"/>
        <v>st</v>
      </c>
    </row>
    <row r="56" spans="1:10" x14ac:dyDescent="0.25">
      <c r="A56" s="4">
        <v>62</v>
      </c>
      <c r="B56" s="10" t="s">
        <v>105</v>
      </c>
      <c r="C56" s="5" t="s">
        <v>91</v>
      </c>
      <c r="D56" s="5" t="s">
        <v>106</v>
      </c>
      <c r="E56" s="44"/>
      <c r="F56" s="10" t="s">
        <v>7</v>
      </c>
      <c r="G56" s="4">
        <v>1</v>
      </c>
      <c r="H56" s="36">
        <v>3</v>
      </c>
      <c r="I56" s="34">
        <f t="shared" si="0"/>
        <v>0</v>
      </c>
      <c r="J56" s="10" t="str">
        <f t="shared" si="2"/>
        <v>st</v>
      </c>
    </row>
    <row r="57" spans="1:10" x14ac:dyDescent="0.25">
      <c r="A57" s="4">
        <v>63</v>
      </c>
      <c r="B57" s="10" t="s">
        <v>107</v>
      </c>
      <c r="C57" s="5" t="s">
        <v>91</v>
      </c>
      <c r="D57" s="5" t="s">
        <v>108</v>
      </c>
      <c r="E57" s="44"/>
      <c r="F57" s="10" t="s">
        <v>7</v>
      </c>
      <c r="G57" s="4">
        <v>1</v>
      </c>
      <c r="H57" s="36">
        <v>1</v>
      </c>
      <c r="I57" s="34">
        <f t="shared" si="0"/>
        <v>0</v>
      </c>
      <c r="J57" s="10" t="str">
        <f t="shared" si="2"/>
        <v>ha</v>
      </c>
    </row>
    <row r="58" spans="1:10" x14ac:dyDescent="0.25">
      <c r="A58" s="4">
        <v>64</v>
      </c>
      <c r="B58" s="10" t="s">
        <v>338</v>
      </c>
      <c r="C58" s="5" t="s">
        <v>109</v>
      </c>
      <c r="D58" s="5" t="s">
        <v>110</v>
      </c>
      <c r="E58" s="44"/>
      <c r="F58" s="10" t="s">
        <v>7</v>
      </c>
      <c r="G58" s="4">
        <v>1</v>
      </c>
      <c r="H58" s="36">
        <v>35</v>
      </c>
      <c r="I58" s="34">
        <f t="shared" si="0"/>
        <v>0</v>
      </c>
      <c r="J58" s="10" t="str">
        <f t="shared" si="2"/>
        <v>st</v>
      </c>
    </row>
    <row r="59" spans="1:10" x14ac:dyDescent="0.25">
      <c r="A59" s="4">
        <v>65</v>
      </c>
      <c r="B59" s="10" t="s">
        <v>339</v>
      </c>
      <c r="C59" s="5" t="s">
        <v>109</v>
      </c>
      <c r="D59" s="5" t="s">
        <v>111</v>
      </c>
      <c r="E59" s="44"/>
      <c r="F59" s="10" t="s">
        <v>7</v>
      </c>
      <c r="G59" s="4">
        <v>1</v>
      </c>
      <c r="H59" s="36">
        <v>35</v>
      </c>
      <c r="I59" s="34">
        <f t="shared" si="0"/>
        <v>0</v>
      </c>
      <c r="J59" s="10" t="str">
        <f t="shared" si="2"/>
        <v>st</v>
      </c>
    </row>
    <row r="60" spans="1:10" x14ac:dyDescent="0.25">
      <c r="A60" s="4">
        <v>66</v>
      </c>
      <c r="B60" s="10" t="s">
        <v>340</v>
      </c>
      <c r="C60" s="5" t="s">
        <v>109</v>
      </c>
      <c r="D60" s="5" t="s">
        <v>112</v>
      </c>
      <c r="E60" s="44"/>
      <c r="F60" s="10" t="s">
        <v>7</v>
      </c>
      <c r="G60" s="4">
        <v>1</v>
      </c>
      <c r="H60" s="36">
        <v>6</v>
      </c>
      <c r="I60" s="34">
        <f t="shared" si="0"/>
        <v>0</v>
      </c>
      <c r="J60" s="10" t="str">
        <f t="shared" si="2"/>
        <v>ha</v>
      </c>
    </row>
    <row r="61" spans="1:10" x14ac:dyDescent="0.25">
      <c r="A61" s="4">
        <v>70</v>
      </c>
      <c r="B61" s="10" t="s">
        <v>116</v>
      </c>
      <c r="C61" s="5" t="s">
        <v>115</v>
      </c>
      <c r="D61" s="5" t="s">
        <v>117</v>
      </c>
      <c r="E61" s="44"/>
      <c r="F61" s="10" t="s">
        <v>7</v>
      </c>
      <c r="G61" s="4">
        <v>1</v>
      </c>
      <c r="H61" s="36">
        <v>10</v>
      </c>
      <c r="I61" s="34">
        <f t="shared" si="0"/>
        <v>0</v>
      </c>
      <c r="J61" s="10" t="str">
        <f t="shared" si="2"/>
        <v>ha</v>
      </c>
    </row>
    <row r="62" spans="1:10" x14ac:dyDescent="0.25">
      <c r="A62" s="4">
        <v>71</v>
      </c>
      <c r="B62" s="10" t="s">
        <v>118</v>
      </c>
      <c r="C62" s="5" t="s">
        <v>115</v>
      </c>
      <c r="D62" s="5" t="s">
        <v>119</v>
      </c>
      <c r="E62" s="44"/>
      <c r="F62" s="10" t="s">
        <v>7</v>
      </c>
      <c r="G62" s="4">
        <v>1</v>
      </c>
      <c r="H62" s="36">
        <v>10</v>
      </c>
      <c r="I62" s="34">
        <f t="shared" si="0"/>
        <v>0</v>
      </c>
      <c r="J62" s="10" t="str">
        <f t="shared" si="2"/>
        <v>ha</v>
      </c>
    </row>
    <row r="63" spans="1:10" x14ac:dyDescent="0.25">
      <c r="A63" s="4">
        <v>72</v>
      </c>
      <c r="B63" s="10" t="s">
        <v>120</v>
      </c>
      <c r="C63" s="5" t="s">
        <v>115</v>
      </c>
      <c r="D63" s="5" t="s">
        <v>121</v>
      </c>
      <c r="E63" s="44"/>
      <c r="F63" s="10" t="s">
        <v>7</v>
      </c>
      <c r="G63" s="4">
        <v>1</v>
      </c>
      <c r="H63" s="36">
        <v>10</v>
      </c>
      <c r="I63" s="34">
        <f t="shared" si="0"/>
        <v>0</v>
      </c>
      <c r="J63" s="10" t="str">
        <f t="shared" si="2"/>
        <v>ha</v>
      </c>
    </row>
    <row r="64" spans="1:10" x14ac:dyDescent="0.25">
      <c r="A64" s="4">
        <v>73</v>
      </c>
      <c r="B64" s="10" t="s">
        <v>123</v>
      </c>
      <c r="C64" s="5" t="s">
        <v>122</v>
      </c>
      <c r="D64" s="5" t="s">
        <v>124</v>
      </c>
      <c r="E64" s="44"/>
      <c r="F64" s="10" t="s">
        <v>7</v>
      </c>
      <c r="G64" s="4">
        <v>1</v>
      </c>
      <c r="H64" s="36">
        <v>11</v>
      </c>
      <c r="I64" s="34">
        <f t="shared" si="0"/>
        <v>0</v>
      </c>
      <c r="J64" s="10" t="str">
        <f t="shared" si="2"/>
        <v>ha</v>
      </c>
    </row>
    <row r="65" spans="1:10" x14ac:dyDescent="0.25">
      <c r="A65" s="4">
        <v>74</v>
      </c>
      <c r="B65" s="10" t="s">
        <v>125</v>
      </c>
      <c r="C65" s="5" t="s">
        <v>122</v>
      </c>
      <c r="D65" s="5" t="s">
        <v>126</v>
      </c>
      <c r="E65" s="44"/>
      <c r="F65" s="10" t="s">
        <v>7</v>
      </c>
      <c r="G65" s="4">
        <v>1</v>
      </c>
      <c r="H65" s="36">
        <v>11</v>
      </c>
      <c r="I65" s="34">
        <f t="shared" si="0"/>
        <v>0</v>
      </c>
      <c r="J65" s="10" t="str">
        <f t="shared" si="2"/>
        <v>ha</v>
      </c>
    </row>
    <row r="66" spans="1:10" x14ac:dyDescent="0.25">
      <c r="A66" s="4">
        <v>75</v>
      </c>
      <c r="B66" s="10" t="s">
        <v>127</v>
      </c>
      <c r="C66" s="5" t="s">
        <v>122</v>
      </c>
      <c r="D66" s="5" t="s">
        <v>128</v>
      </c>
      <c r="E66" s="44"/>
      <c r="F66" s="10" t="s">
        <v>7</v>
      </c>
      <c r="G66" s="4">
        <v>1</v>
      </c>
      <c r="H66" s="36">
        <v>11</v>
      </c>
      <c r="I66" s="34">
        <f t="shared" ref="I66:I77" si="3">IFERROR(E66*G66,"")</f>
        <v>0</v>
      </c>
      <c r="J66" s="10" t="str">
        <f t="shared" ref="J66:J78" si="4">IFERROR(VLOOKUP($H66,pzhc,6,FALSE),"uitgesloten")</f>
        <v>ha</v>
      </c>
    </row>
    <row r="67" spans="1:10" x14ac:dyDescent="0.25">
      <c r="A67" s="4">
        <v>76</v>
      </c>
      <c r="B67" s="10" t="s">
        <v>342</v>
      </c>
      <c r="C67" s="5" t="s">
        <v>129</v>
      </c>
      <c r="D67" s="5" t="s">
        <v>130</v>
      </c>
      <c r="E67" s="44"/>
      <c r="F67" s="10" t="s">
        <v>7</v>
      </c>
      <c r="G67" s="4">
        <v>1</v>
      </c>
      <c r="H67" s="36">
        <v>4</v>
      </c>
      <c r="I67" s="34">
        <f t="shared" si="3"/>
        <v>0</v>
      </c>
      <c r="J67" s="10" t="str">
        <f t="shared" si="4"/>
        <v>km</v>
      </c>
    </row>
    <row r="68" spans="1:10" x14ac:dyDescent="0.25">
      <c r="A68" s="4">
        <v>77</v>
      </c>
      <c r="B68" s="10" t="s">
        <v>131</v>
      </c>
      <c r="C68" s="5" t="s">
        <v>129</v>
      </c>
      <c r="D68" s="5" t="s">
        <v>132</v>
      </c>
      <c r="E68" s="44"/>
      <c r="F68" s="10" t="s">
        <v>7</v>
      </c>
      <c r="G68" s="4">
        <v>1</v>
      </c>
      <c r="H68" s="36">
        <v>4</v>
      </c>
      <c r="I68" s="34">
        <f t="shared" si="3"/>
        <v>0</v>
      </c>
      <c r="J68" s="10" t="str">
        <f t="shared" si="4"/>
        <v>km</v>
      </c>
    </row>
    <row r="69" spans="1:10" x14ac:dyDescent="0.25">
      <c r="A69" s="4">
        <v>78</v>
      </c>
      <c r="B69" s="10" t="s">
        <v>133</v>
      </c>
      <c r="C69" s="5" t="s">
        <v>129</v>
      </c>
      <c r="D69" s="5" t="s">
        <v>134</v>
      </c>
      <c r="E69" s="44"/>
      <c r="F69" s="10" t="s">
        <v>7</v>
      </c>
      <c r="G69" s="4">
        <v>1</v>
      </c>
      <c r="H69" s="36">
        <v>19</v>
      </c>
      <c r="I69" s="34">
        <f t="shared" si="3"/>
        <v>0</v>
      </c>
      <c r="J69" s="10" t="str">
        <f t="shared" si="4"/>
        <v>km</v>
      </c>
    </row>
    <row r="70" spans="1:10" x14ac:dyDescent="0.25">
      <c r="A70" s="4">
        <v>79</v>
      </c>
      <c r="B70" s="10" t="s">
        <v>135</v>
      </c>
      <c r="C70" s="5" t="s">
        <v>129</v>
      </c>
      <c r="D70" s="5" t="s">
        <v>136</v>
      </c>
      <c r="E70" s="44"/>
      <c r="F70" s="10" t="s">
        <v>7</v>
      </c>
      <c r="G70" s="4">
        <v>1</v>
      </c>
      <c r="H70" s="36">
        <v>17</v>
      </c>
      <c r="I70" s="34">
        <f t="shared" si="3"/>
        <v>0</v>
      </c>
      <c r="J70" s="10" t="str">
        <f t="shared" si="4"/>
        <v>ha</v>
      </c>
    </row>
    <row r="71" spans="1:10" x14ac:dyDescent="0.25">
      <c r="A71" s="4">
        <v>80</v>
      </c>
      <c r="B71" s="10" t="s">
        <v>138</v>
      </c>
      <c r="C71" s="5" t="s">
        <v>137</v>
      </c>
      <c r="D71" s="5" t="s">
        <v>139</v>
      </c>
      <c r="E71" s="44"/>
      <c r="F71" s="10" t="s">
        <v>7</v>
      </c>
      <c r="G71" s="4">
        <v>1</v>
      </c>
      <c r="H71" s="36">
        <v>11</v>
      </c>
      <c r="I71" s="34">
        <f t="shared" si="3"/>
        <v>0</v>
      </c>
      <c r="J71" s="10" t="str">
        <f t="shared" si="4"/>
        <v>ha</v>
      </c>
    </row>
    <row r="72" spans="1:10" x14ac:dyDescent="0.25">
      <c r="A72" s="4">
        <v>81</v>
      </c>
      <c r="B72" s="10" t="s">
        <v>141</v>
      </c>
      <c r="C72" s="5" t="s">
        <v>140</v>
      </c>
      <c r="D72" s="5" t="s">
        <v>142</v>
      </c>
      <c r="E72" s="44"/>
      <c r="F72" s="10" t="s">
        <v>7</v>
      </c>
      <c r="G72" s="4">
        <v>1</v>
      </c>
      <c r="H72" s="36">
        <v>11</v>
      </c>
      <c r="I72" s="34">
        <f t="shared" si="3"/>
        <v>0</v>
      </c>
      <c r="J72" s="10" t="str">
        <f t="shared" si="4"/>
        <v>ha</v>
      </c>
    </row>
    <row r="73" spans="1:10" s="39" customFormat="1" x14ac:dyDescent="0.25">
      <c r="A73" s="38">
        <v>3</v>
      </c>
      <c r="B73" s="41" t="s">
        <v>194</v>
      </c>
      <c r="C73" s="39" t="s">
        <v>5</v>
      </c>
      <c r="D73" s="39" t="s">
        <v>6</v>
      </c>
      <c r="E73" s="45"/>
      <c r="F73" s="41" t="s">
        <v>7</v>
      </c>
      <c r="G73" s="38">
        <v>1</v>
      </c>
      <c r="H73" s="42">
        <v>40</v>
      </c>
      <c r="I73" s="43">
        <f t="shared" si="3"/>
        <v>0</v>
      </c>
      <c r="J73" s="41" t="str">
        <f t="shared" si="4"/>
        <v>uitgesloten</v>
      </c>
    </row>
    <row r="74" spans="1:10" s="39" customFormat="1" x14ac:dyDescent="0.25">
      <c r="A74" s="38">
        <v>4</v>
      </c>
      <c r="B74" s="41" t="s">
        <v>195</v>
      </c>
      <c r="C74" s="39" t="s">
        <v>5</v>
      </c>
      <c r="D74" s="39" t="s">
        <v>196</v>
      </c>
      <c r="E74" s="45"/>
      <c r="F74" s="41" t="s">
        <v>7</v>
      </c>
      <c r="G74" s="38">
        <v>1</v>
      </c>
      <c r="H74" s="42">
        <v>40</v>
      </c>
      <c r="I74" s="43">
        <f t="shared" si="3"/>
        <v>0</v>
      </c>
      <c r="J74" s="41" t="str">
        <f t="shared" si="4"/>
        <v>uitgesloten</v>
      </c>
    </row>
    <row r="75" spans="1:10" s="39" customFormat="1" x14ac:dyDescent="0.25">
      <c r="A75" s="38">
        <v>5</v>
      </c>
      <c r="B75" s="41" t="s">
        <v>8</v>
      </c>
      <c r="C75" s="39" t="s">
        <v>5</v>
      </c>
      <c r="D75" s="39" t="s">
        <v>9</v>
      </c>
      <c r="E75" s="45"/>
      <c r="F75" s="41" t="s">
        <v>7</v>
      </c>
      <c r="G75" s="38">
        <v>1</v>
      </c>
      <c r="H75" s="42">
        <v>40</v>
      </c>
      <c r="I75" s="43">
        <f t="shared" si="3"/>
        <v>0</v>
      </c>
      <c r="J75" s="41" t="str">
        <f t="shared" si="4"/>
        <v>uitgesloten</v>
      </c>
    </row>
    <row r="76" spans="1:10" s="39" customFormat="1" x14ac:dyDescent="0.25">
      <c r="A76" s="38">
        <v>6</v>
      </c>
      <c r="B76" s="41" t="s">
        <v>10</v>
      </c>
      <c r="C76" s="39" t="s">
        <v>5</v>
      </c>
      <c r="D76" s="39" t="s">
        <v>11</v>
      </c>
      <c r="E76" s="45"/>
      <c r="F76" s="41" t="s">
        <v>7</v>
      </c>
      <c r="G76" s="38">
        <v>1</v>
      </c>
      <c r="H76" s="42">
        <v>40</v>
      </c>
      <c r="I76" s="43">
        <f t="shared" si="3"/>
        <v>0</v>
      </c>
      <c r="J76" s="41" t="str">
        <f t="shared" si="4"/>
        <v>uitgesloten</v>
      </c>
    </row>
    <row r="77" spans="1:10" s="39" customFormat="1" x14ac:dyDescent="0.25">
      <c r="A77" s="38">
        <v>7</v>
      </c>
      <c r="B77" s="41" t="s">
        <v>13</v>
      </c>
      <c r="C77" s="39" t="s">
        <v>12</v>
      </c>
      <c r="D77" s="39" t="s">
        <v>14</v>
      </c>
      <c r="E77" s="45"/>
      <c r="F77" s="41" t="s">
        <v>7</v>
      </c>
      <c r="G77" s="38">
        <v>1</v>
      </c>
      <c r="H77" s="42">
        <v>40</v>
      </c>
      <c r="I77" s="43">
        <f t="shared" si="3"/>
        <v>0</v>
      </c>
      <c r="J77" s="41" t="str">
        <f t="shared" si="4"/>
        <v>uitgesloten</v>
      </c>
    </row>
    <row r="78" spans="1:10" s="39" customFormat="1" x14ac:dyDescent="0.25">
      <c r="A78" s="38">
        <v>67</v>
      </c>
      <c r="B78" s="41" t="s">
        <v>341</v>
      </c>
      <c r="C78" s="39" t="s">
        <v>113</v>
      </c>
      <c r="D78" s="39" t="s">
        <v>114</v>
      </c>
      <c r="E78" s="45"/>
      <c r="F78" s="41" t="s">
        <v>7</v>
      </c>
      <c r="G78" s="38">
        <v>1</v>
      </c>
      <c r="H78" s="42">
        <v>40</v>
      </c>
      <c r="I78" s="43">
        <f>IFERROR(E78*G78,"")</f>
        <v>0</v>
      </c>
      <c r="J78" s="41" t="str">
        <f t="shared" si="4"/>
        <v>uitgesloten</v>
      </c>
    </row>
  </sheetData>
  <sheetProtection algorithmName="SHA-512" hashValue="my02DkdhwQ3S5XKlXW18XzHbNkhEAER7FK3pK18Ws6uvUcYAXw9hA9COdjtyKq4gayb7O2inCtqMzRr0iUgF1A==" saltValue="vYpwya/F+TqASxVFopNoTg==" spinCount="100000" sheet="1" objects="1" scenarios="1" selectLockedCells="1" selectUnlockedCell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29</vt:i4>
      </vt:variant>
    </vt:vector>
  </HeadingPairs>
  <TitlesOfParts>
    <vt:vector size="31" baseType="lpstr">
      <vt:lpstr>INVOER_HOEVEELHEDEN</vt:lpstr>
      <vt:lpstr>AANVRAAG</vt:lpstr>
      <vt:lpstr>bedragen</vt:lpstr>
      <vt:lpstr>bronjaar</vt:lpstr>
      <vt:lpstr>formulier</vt:lpstr>
      <vt:lpstr>gebruiksintensiteit</vt:lpstr>
      <vt:lpstr>grond</vt:lpstr>
      <vt:lpstr>grondsoort</vt:lpstr>
      <vt:lpstr>grondsoorten</vt:lpstr>
      <vt:lpstr>hoeveelheden</vt:lpstr>
      <vt:lpstr>jaar</vt:lpstr>
      <vt:lpstr>jaarindex</vt:lpstr>
      <vt:lpstr>pzh</vt:lpstr>
      <vt:lpstr>pzhc</vt:lpstr>
      <vt:lpstr>pzhqn</vt:lpstr>
      <vt:lpstr>pzhtb</vt:lpstr>
      <vt:lpstr>pzhttb</vt:lpstr>
      <vt:lpstr>pzhun</vt:lpstr>
      <vt:lpstr>snl</vt:lpstr>
      <vt:lpstr>snlpzh</vt:lpstr>
      <vt:lpstr>snlqn</vt:lpstr>
      <vt:lpstr>snltb</vt:lpstr>
      <vt:lpstr>snlttb</vt:lpstr>
      <vt:lpstr>snlun</vt:lpstr>
      <vt:lpstr>tbm</vt:lpstr>
      <vt:lpstr>tbmpzh</vt:lpstr>
      <vt:lpstr>tbmqn</vt:lpstr>
      <vt:lpstr>tbmtb</vt:lpstr>
      <vt:lpstr>tbmttb</vt:lpstr>
      <vt:lpstr>tbmun</vt:lpstr>
      <vt:lpstr>uitzonderingen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Fedor le Fèbre</dc:creator>
  <cp:lastModifiedBy>Fedor le Fèbre</cp:lastModifiedBy>
  <cp:lastPrinted>2024-11-19T10:47:23Z</cp:lastPrinted>
  <dcterms:created xsi:type="dcterms:W3CDTF">2024-04-12T05:29:34Z</dcterms:created>
  <dcterms:modified xsi:type="dcterms:W3CDTF">2025-04-23T08:09:50Z</dcterms:modified>
</cp:coreProperties>
</file>